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E\eCommerce\injectordatawebsite\Current SCT-HPtuners Ford Data\"/>
    </mc:Choice>
  </mc:AlternateContent>
  <xr:revisionPtr revIDLastSave="0" documentId="13_ncr:1_{B65491FF-0E74-4CE2-910D-823B63C56C5A}" xr6:coauthVersionLast="47" xr6:coauthVersionMax="47" xr10:uidLastSave="{00000000-0000-0000-0000-000000000000}"/>
  <workbookProtection workbookAlgorithmName="SHA-512" workbookHashValue="Ulhb+OPkZaZgI6cuaSEDZhhc+qOJSc1oi1mLswtMDPO8mKtRbAhIGts8Q+29HCoXt09Ljom0n1RBR4PukNJO3w==" workbookSaltValue="JbBYdGDqMQdf/xCFTfsfxQ==" workbookSpinCount="100000" lockStructure="1"/>
  <bookViews>
    <workbookView xWindow="-120" yWindow="-120" windowWidth="29040" windowHeight="15840" xr2:uid="{00000000-000D-0000-FFFF-FFFF00000000}"/>
  </bookViews>
  <sheets>
    <sheet name="HP Tuners" sheetId="3" r:id="rId1"/>
    <sheet name="SCT" sheetId="4" r:id="rId2"/>
    <sheet name="Return Style" sheetId="12" r:id="rId3"/>
    <sheet name="Background Data" sheetId="13" state="hidden" r:id="rId4"/>
    <sheet name="_SSC" sheetId="7" state="very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13" l="1"/>
  <c r="N13" i="13"/>
  <c r="N12" i="13"/>
  <c r="N11" i="13"/>
  <c r="N10" i="13"/>
  <c r="N9" i="13"/>
  <c r="N8" i="13"/>
  <c r="N7" i="13"/>
  <c r="N6" i="13"/>
  <c r="N5" i="13"/>
  <c r="N4" i="13"/>
  <c r="N3" i="13"/>
  <c r="G14" i="13"/>
  <c r="G13" i="13"/>
  <c r="G12" i="13"/>
  <c r="G11" i="13"/>
  <c r="G10" i="13"/>
  <c r="G9" i="13"/>
  <c r="G8" i="13"/>
  <c r="G7" i="13"/>
  <c r="G6" i="13"/>
  <c r="G5" i="13"/>
  <c r="G4" i="13"/>
  <c r="G3" i="13"/>
  <c r="D17" i="13" l="1"/>
  <c r="D16" i="13"/>
  <c r="C9" i="12"/>
  <c r="C18" i="13"/>
  <c r="C8" i="12" s="1"/>
  <c r="C17" i="13"/>
  <c r="C7" i="12" s="1"/>
  <c r="C16" i="13"/>
  <c r="C6" i="12" s="1"/>
  <c r="H4" i="13"/>
  <c r="K10" i="13" s="1"/>
  <c r="B21" i="12" s="1"/>
  <c r="AA5" i="4"/>
  <c r="AB5" i="4"/>
  <c r="K7" i="13" l="1"/>
  <c r="B18" i="12" s="1"/>
  <c r="K14" i="13"/>
  <c r="B25" i="12" s="1"/>
  <c r="K3" i="13"/>
  <c r="B14" i="12" s="1"/>
  <c r="K9" i="13"/>
  <c r="B20" i="12" s="1"/>
  <c r="K4" i="13"/>
  <c r="B15" i="12" s="1"/>
  <c r="K12" i="13"/>
  <c r="B23" i="12" s="1"/>
  <c r="K8" i="13"/>
  <c r="B19" i="12" s="1"/>
  <c r="K11" i="13"/>
  <c r="B22" i="12" s="1"/>
  <c r="K6" i="13"/>
  <c r="B17" i="12" s="1"/>
  <c r="K13" i="13"/>
  <c r="B24" i="12" s="1"/>
  <c r="K5" i="13"/>
  <c r="B16" i="12" s="1"/>
</calcChain>
</file>

<file path=xl/sharedStrings.xml><?xml version="1.0" encoding="utf-8"?>
<sst xmlns="http://schemas.openxmlformats.org/spreadsheetml/2006/main" count="106" uniqueCount="44">
  <si>
    <t>Ford data for HP Tuners software layout for:</t>
  </si>
  <si>
    <t>Ford data for SCT software layout for:</t>
  </si>
  <si>
    <t>{"ButtonStyle":0,"Name":"","HideSscPoweredlogo":false,"CopyProtect":{"IsEnabled":false,"DomainName":""},"Theme":{"BgColor":"#FFFFFFFF","BgImage":"","InputBorderStyle":2},"Layout":0,"SmartphoneSettings":{"ViewportLock":true,"UseOldViewEngine":false,"EnableZoom":false,"EnableSwipe":false,"HideToolbar":false,"CheckboxFlavor":1},"SmartphoneTheme":0,"InputDetection":0,"Toolbar":{"Position":1,"IsSubmit":true,"IsPrint":true,"IsPrintAll":false,"IsReset":true,"IsUpdate":true},"AspnetConfig":{"BrowseUrl":"http://localhost/ssc","FileExtension":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,"SubmitTarget":0},"Flavor":-1,"Edition":0,"IgnoreBgInputCell":false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</si>
  <si>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chrome.exe"}],"ConversionPath":"C:\\Users\\FIC\\Documents\\SpreadsheetConverter"},"AdvancedSettingsModels":[],"Dropbox":{"AccessToken":"","AccessSecret":""},"SpreadsheetServer":{"Username":"","Password":"","ServerUrl":""},"ConfigureSubmitDefault":{"Email":""}}</t>
  </si>
  <si>
    <t>{"IsHide":false,"SheetId":3,"Name":"HP tuners","HiddenRow":3,"VisibleRange":"","SheetTheme":{"TabColor":"","BodyColor":"","BodyImage":""}}</t>
  </si>
  <si>
    <t>{"IsHide":true,"SheetId":4,"Name":"SCT","HiddenRow":4,"VisibleRange":"","SheetTheme":{"TabColor":"","BodyColor":"","BodyImage":""}}</t>
  </si>
  <si>
    <t>{"IsHide":true,"SheetId":5,"Name":"39 PSI","HiddenRow":5,"VisibleRange":"","SheetTheme":{"TabColor":"","BodyColor":"","BodyImage":""}}</t>
  </si>
  <si>
    <t>{"IsHide":true,"SheetId":6,"Name":"58 PSI","HiddenRow":6,"VisibleRange":"","SheetTheme":{"TabColor":"","BodyColor":"","BodyImage":""}}</t>
  </si>
  <si>
    <t>REMOVED</t>
  </si>
  <si>
    <t xml:space="preserve">Injector Size/type: </t>
  </si>
  <si>
    <t>Inj Offset Modif vs Rail temp</t>
  </si>
  <si>
    <t>Inj Slope Modif vs Rail temp</t>
  </si>
  <si>
    <t>Low Slope Mult.</t>
  </si>
  <si>
    <t>Breakpoint Mult.</t>
  </si>
  <si>
    <t>High Slope Mult.</t>
  </si>
  <si>
    <t>Offset Mult.</t>
  </si>
  <si>
    <r>
      <t>Breakpoint (</t>
    </r>
    <r>
      <rPr>
        <b/>
        <i/>
        <sz val="11"/>
        <rFont val="Calibri"/>
        <family val="2"/>
        <scheme val="minor"/>
      </rPr>
      <t>lb</t>
    </r>
    <r>
      <rPr>
        <sz val="11"/>
        <rFont val="Calibri"/>
        <family val="2"/>
        <scheme val="minor"/>
      </rPr>
      <t>)</t>
    </r>
  </si>
  <si>
    <r>
      <t>Hi Slope (</t>
    </r>
    <r>
      <rPr>
        <b/>
        <i/>
        <sz val="11"/>
        <rFont val="Calibri"/>
        <family val="2"/>
        <scheme val="minor"/>
      </rPr>
      <t>lb/h</t>
    </r>
    <r>
      <rPr>
        <b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</si>
  <si>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t>Volts</t>
  </si>
  <si>
    <t>Offset</t>
  </si>
  <si>
    <r>
      <t>Voltage Offset (</t>
    </r>
    <r>
      <rPr>
        <b/>
        <i/>
        <sz val="11"/>
        <color theme="1"/>
        <rFont val="Calibri"/>
        <family val="2"/>
        <scheme val="minor"/>
      </rPr>
      <t>ms</t>
    </r>
    <r>
      <rPr>
        <sz val="11"/>
        <color theme="1"/>
        <rFont val="Calibri"/>
        <family val="2"/>
        <scheme val="minor"/>
      </rPr>
      <t>)</t>
    </r>
  </si>
  <si>
    <r>
      <t>Minimum PW (</t>
    </r>
    <r>
      <rPr>
        <b/>
        <i/>
        <sz val="11"/>
        <color theme="1"/>
        <rFont val="Calibri"/>
        <family val="2"/>
        <scheme val="minor"/>
      </rPr>
      <t>sec</t>
    </r>
    <r>
      <rPr>
        <sz val="11"/>
        <color theme="1"/>
        <rFont val="Calibri"/>
        <family val="2"/>
        <scheme val="minor"/>
      </rPr>
      <t>)</t>
    </r>
  </si>
  <si>
    <t>Multiplier</t>
  </si>
  <si>
    <r>
      <t>Voltage Offset (</t>
    </r>
    <r>
      <rPr>
        <b/>
        <i/>
        <sz val="11"/>
        <color theme="1"/>
        <rFont val="Calibri"/>
        <family val="2"/>
        <scheme val="minor"/>
      </rPr>
      <t>sec</t>
    </r>
    <r>
      <rPr>
        <sz val="11"/>
        <color theme="1"/>
        <rFont val="Calibri"/>
        <family val="2"/>
        <scheme val="minor"/>
      </rPr>
      <t>)</t>
    </r>
  </si>
  <si>
    <r>
      <t>Pressure (</t>
    </r>
    <r>
      <rPr>
        <b/>
        <i/>
        <sz val="11"/>
        <color theme="1"/>
        <rFont val="Calibri"/>
        <family val="2"/>
        <scheme val="minor"/>
      </rPr>
      <t>psi</t>
    </r>
    <r>
      <rPr>
        <sz val="11"/>
        <color theme="1"/>
        <rFont val="Calibri"/>
        <family val="2"/>
        <scheme val="minor"/>
      </rPr>
      <t>)</t>
    </r>
  </si>
  <si>
    <r>
      <t>Temp (</t>
    </r>
    <r>
      <rPr>
        <b/>
        <i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</si>
  <si>
    <t>*Enter Base Fuel Pressure (20 - 70 psi)*</t>
  </si>
  <si>
    <r>
      <t>Minimum PW (</t>
    </r>
    <r>
      <rPr>
        <b/>
        <i/>
        <sz val="11"/>
        <color theme="1"/>
        <rFont val="Calibri"/>
        <family val="2"/>
        <scheme val="minor"/>
      </rPr>
      <t>ms</t>
    </r>
    <r>
      <rPr>
        <sz val="11"/>
        <color theme="1"/>
        <rFont val="Calibri"/>
        <family val="2"/>
        <scheme val="minor"/>
      </rPr>
      <t>)</t>
    </r>
  </si>
  <si>
    <r>
      <t>Hi Slope (</t>
    </r>
    <r>
      <rPr>
        <b/>
        <i/>
        <sz val="11"/>
        <rFont val="Calibri"/>
        <family val="2"/>
        <scheme val="minor"/>
      </rPr>
      <t>lb/s</t>
    </r>
    <r>
      <rPr>
        <sz val="11"/>
        <rFont val="Calibri"/>
        <family val="2"/>
        <scheme val="minor"/>
      </rPr>
      <t>)</t>
    </r>
  </si>
  <si>
    <r>
      <t>Lo Slope (</t>
    </r>
    <r>
      <rPr>
        <b/>
        <i/>
        <sz val="11"/>
        <rFont val="Calibri"/>
        <family val="2"/>
        <scheme val="minor"/>
      </rPr>
      <t>lb/s</t>
    </r>
    <r>
      <rPr>
        <sz val="11"/>
        <rFont val="Calibri"/>
        <family val="2"/>
        <scheme val="minor"/>
      </rPr>
      <t>)</t>
    </r>
  </si>
  <si>
    <t>Offset Curve</t>
  </si>
  <si>
    <t>High Slope</t>
  </si>
  <si>
    <t>Low Slope</t>
  </si>
  <si>
    <t>BKPT</t>
  </si>
  <si>
    <t>Offset Mult</t>
  </si>
  <si>
    <t>Hi Slope (lb/s)</t>
  </si>
  <si>
    <t>Lo Slope (lb/s)</t>
  </si>
  <si>
    <t>Breakpoint (lb)</t>
  </si>
  <si>
    <t>Minimum PW (sec)</t>
  </si>
  <si>
    <t>1200D</t>
  </si>
  <si>
    <t>lb/hr</t>
  </si>
  <si>
    <r>
      <t>Lo Slope (</t>
    </r>
    <r>
      <rPr>
        <b/>
        <i/>
        <sz val="11"/>
        <rFont val="Calibri"/>
        <family val="2"/>
        <scheme val="minor"/>
      </rPr>
      <t>lb/hr</t>
    </r>
    <r>
      <rPr>
        <sz val="11"/>
        <rFont val="Calibri"/>
        <family val="2"/>
        <scheme val="minor"/>
      </rPr>
      <t>)</t>
    </r>
  </si>
  <si>
    <t>&gt;12V</t>
  </si>
  <si>
    <t>&lt;12V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</si>
</sst>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0.000000"/>
    <numFmt numFmtId="166" formatCode="0.0"/>
    <numFmt numFmtId="167" formatCode="0.00000000"/>
    <numFmt numFmtId="168" formatCode="###0.00000000"/>
    <numFmt numFmtId="169" formatCode="###0.00000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1">
    <xf numFmtId="0" fontId="0" fillId="0" borderId="0" xfId="0"/>
    <xf numFmtId="165" fontId="0" fillId="0" borderId="14" xfId="1" applyNumberFormat="1" applyFont="1" applyBorder="1" applyAlignment="1" applyProtection="1">
      <alignment horizontal="center" vertical="center"/>
      <protection locked="0" hidden="1"/>
    </xf>
    <xf numFmtId="164" fontId="0" fillId="0" borderId="5" xfId="0" applyNumberFormat="1" applyBorder="1" applyAlignment="1" applyProtection="1">
      <alignment horizontal="center" vertical="center"/>
      <protection locked="0" hidden="1"/>
    </xf>
    <xf numFmtId="164" fontId="0" fillId="0" borderId="2" xfId="0" applyNumberFormat="1" applyBorder="1" applyAlignment="1" applyProtection="1">
      <alignment horizontal="center" vertical="center"/>
      <protection locked="0" hidden="1"/>
    </xf>
    <xf numFmtId="164" fontId="0" fillId="0" borderId="3" xfId="0" applyNumberFormat="1" applyBorder="1" applyAlignment="1" applyProtection="1">
      <alignment horizontal="center" vertical="center"/>
      <protection locked="0"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3" fillId="0" borderId="14" xfId="0" applyFont="1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9" xfId="0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 vertical="center"/>
      <protection locked="0" hidden="1"/>
    </xf>
    <xf numFmtId="164" fontId="0" fillId="0" borderId="4" xfId="0" applyNumberForma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 hidden="1"/>
    </xf>
    <xf numFmtId="167" fontId="1" fillId="0" borderId="14" xfId="0" applyNumberFormat="1" applyFont="1" applyBorder="1" applyAlignment="1" applyProtection="1">
      <alignment horizontal="center" vertical="center"/>
      <protection locked="0" hidden="1"/>
    </xf>
    <xf numFmtId="168" fontId="1" fillId="0" borderId="14" xfId="0" applyNumberFormat="1" applyFont="1" applyBorder="1" applyAlignment="1" applyProtection="1">
      <alignment horizontal="center" vertical="center"/>
      <protection locked="0"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horizontal="center" vertical="center"/>
      <protection hidden="1"/>
    </xf>
    <xf numFmtId="9" fontId="0" fillId="0" borderId="0" xfId="2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6" fontId="1" fillId="0" borderId="0" xfId="0" applyNumberFormat="1" applyFont="1" applyAlignment="1" applyProtection="1">
      <alignment horizontal="center" vertical="center"/>
      <protection locked="0" hidden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2" xfId="0" applyBorder="1" applyAlignment="1">
      <alignment horizontal="left"/>
    </xf>
    <xf numFmtId="0" fontId="0" fillId="0" borderId="27" xfId="0" applyBorder="1" applyAlignment="1">
      <alignment horizontal="center"/>
    </xf>
    <xf numFmtId="167" fontId="0" fillId="0" borderId="26" xfId="0" applyNumberFormat="1" applyBorder="1" applyAlignment="1">
      <alignment horizontal="center"/>
    </xf>
    <xf numFmtId="166" fontId="1" fillId="0" borderId="14" xfId="0" applyNumberFormat="1" applyFont="1" applyBorder="1" applyAlignment="1" applyProtection="1">
      <alignment horizontal="center" vertical="center"/>
      <protection locked="0" hidden="1"/>
    </xf>
    <xf numFmtId="164" fontId="0" fillId="0" borderId="14" xfId="1" applyNumberFormat="1" applyFont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28" xfId="0" applyBorder="1" applyAlignment="1" applyProtection="1">
      <alignment horizontal="center" vertical="center"/>
      <protection locked="0" hidden="1"/>
    </xf>
    <xf numFmtId="0" fontId="0" fillId="0" borderId="29" xfId="0" applyBorder="1" applyAlignment="1" applyProtection="1">
      <alignment horizontal="center" vertical="center"/>
      <protection locked="0" hidden="1"/>
    </xf>
    <xf numFmtId="164" fontId="0" fillId="0" borderId="25" xfId="0" applyNumberFormat="1" applyBorder="1" applyAlignment="1" applyProtection="1">
      <alignment horizontal="center" vertical="center"/>
      <protection locked="0" hidden="1"/>
    </xf>
    <xf numFmtId="164" fontId="0" fillId="0" borderId="26" xfId="0" applyNumberFormat="1" applyBorder="1" applyAlignment="1" applyProtection="1">
      <alignment horizontal="center" vertical="center"/>
      <protection locked="0" hidden="1"/>
    </xf>
    <xf numFmtId="164" fontId="0" fillId="0" borderId="27" xfId="0" applyNumberFormat="1" applyBorder="1" applyAlignment="1" applyProtection="1">
      <alignment horizontal="center" vertical="center"/>
      <protection locked="0" hidden="1"/>
    </xf>
    <xf numFmtId="167" fontId="0" fillId="0" borderId="1" xfId="0" applyNumberFormat="1" applyBorder="1" applyAlignment="1">
      <alignment horizontal="center"/>
    </xf>
    <xf numFmtId="167" fontId="0" fillId="0" borderId="28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166" fontId="0" fillId="0" borderId="25" xfId="0" applyNumberFormat="1" applyBorder="1" applyAlignment="1">
      <alignment horizontal="center"/>
    </xf>
    <xf numFmtId="166" fontId="0" fillId="0" borderId="27" xfId="0" applyNumberFormat="1" applyBorder="1" applyAlignment="1">
      <alignment horizontal="center"/>
    </xf>
    <xf numFmtId="2" fontId="0" fillId="0" borderId="7" xfId="0" applyNumberFormat="1" applyBorder="1" applyAlignment="1" applyProtection="1">
      <alignment horizontal="center" vertical="center"/>
      <protection locked="0" hidden="1"/>
    </xf>
    <xf numFmtId="2" fontId="0" fillId="0" borderId="8" xfId="0" applyNumberFormat="1" applyBorder="1" applyAlignment="1" applyProtection="1">
      <alignment horizontal="center" vertical="center"/>
      <protection locked="0" hidden="1"/>
    </xf>
    <xf numFmtId="2" fontId="0" fillId="0" borderId="9" xfId="0" applyNumberFormat="1" applyBorder="1" applyAlignment="1" applyProtection="1">
      <alignment horizontal="center" vertical="center"/>
      <protection locked="0" hidden="1"/>
    </xf>
    <xf numFmtId="0" fontId="0" fillId="0" borderId="30" xfId="0" applyBorder="1" applyAlignment="1" applyProtection="1">
      <alignment horizontal="center" vertical="center"/>
      <protection locked="0" hidden="1"/>
    </xf>
    <xf numFmtId="165" fontId="0" fillId="0" borderId="25" xfId="0" applyNumberFormat="1" applyBorder="1" applyAlignment="1" applyProtection="1">
      <alignment horizontal="center" vertical="center"/>
      <protection locked="0" hidden="1"/>
    </xf>
    <xf numFmtId="165" fontId="0" fillId="0" borderId="26" xfId="0" applyNumberFormat="1" applyBorder="1" applyAlignment="1" applyProtection="1">
      <alignment horizontal="center" vertical="center"/>
      <protection locked="0" hidden="1"/>
    </xf>
    <xf numFmtId="165" fontId="0" fillId="0" borderId="27" xfId="0" applyNumberFormat="1" applyBorder="1" applyAlignment="1" applyProtection="1">
      <alignment horizontal="center" vertical="center"/>
      <protection locked="0" hidden="1"/>
    </xf>
    <xf numFmtId="169" fontId="0" fillId="0" borderId="14" xfId="0" applyNumberFormat="1" applyBorder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11" fontId="0" fillId="0" borderId="0" xfId="0" applyNumberFormat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164" fontId="0" fillId="0" borderId="16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2" name="Picture 1" descr="FIClogo_landscape_data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5" name="Picture 4" descr="FIClogo_landscape_data2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3" name="Picture 2" descr="FIClogo_landscape_data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2" name="Picture 1" descr="FIClogo_landscape_data2.png">
          <a:extLst>
            <a:ext uri="{FF2B5EF4-FFF2-40B4-BE49-F238E27FC236}">
              <a16:creationId xmlns:a16="http://schemas.microsoft.com/office/drawing/2014/main" id="{237DC424-9D28-4EC5-B1E6-0DA183345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3" name="Picture 2" descr="FIClogo_landscape_data2.png">
          <a:extLst>
            <a:ext uri="{FF2B5EF4-FFF2-40B4-BE49-F238E27FC236}">
              <a16:creationId xmlns:a16="http://schemas.microsoft.com/office/drawing/2014/main" id="{CFEDBBD4-DA09-4F32-8C8A-42BF83179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</a:blip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4</xdr:row>
      <xdr:rowOff>57150</xdr:rowOff>
    </xdr:from>
    <xdr:to>
      <xdr:col>7</xdr:col>
      <xdr:colOff>542925</xdr:colOff>
      <xdr:row>11</xdr:row>
      <xdr:rowOff>95250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8189A8C4-1113-8691-A918-F705D6435633}"/>
            </a:ext>
          </a:extLst>
        </xdr:cNvPr>
        <xdr:cNvCxnSpPr/>
      </xdr:nvCxnSpPr>
      <xdr:spPr>
        <a:xfrm flipV="1">
          <a:off x="4362450" y="838200"/>
          <a:ext cx="447675" cy="1400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4</xdr:row>
      <xdr:rowOff>95250</xdr:rowOff>
    </xdr:from>
    <xdr:to>
      <xdr:col>8</xdr:col>
      <xdr:colOff>495300</xdr:colOff>
      <xdr:row>11</xdr:row>
      <xdr:rowOff>104775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875E1D15-B45A-4F4B-852F-19E0E58F9DCD}"/>
            </a:ext>
          </a:extLst>
        </xdr:cNvPr>
        <xdr:cNvCxnSpPr/>
      </xdr:nvCxnSpPr>
      <xdr:spPr>
        <a:xfrm>
          <a:off x="4914900" y="876300"/>
          <a:ext cx="457200" cy="1371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showGridLines="0" tabSelected="1" workbookViewId="0">
      <selection activeCell="C9" sqref="C9"/>
    </sheetView>
  </sheetViews>
  <sheetFormatPr defaultRowHeight="15" x14ac:dyDescent="0.25"/>
  <cols>
    <col min="1" max="12" width="12.7109375" style="6" customWidth="1"/>
    <col min="13" max="16384" width="9.140625" style="6"/>
  </cols>
  <sheetData>
    <row r="1" spans="1:12" ht="135.75" customHeight="1" x14ac:dyDescent="0.25"/>
    <row r="2" spans="1:12" ht="15.75" thickBot="1" x14ac:dyDescent="0.3"/>
    <row r="3" spans="1:12" ht="15.75" customHeight="1" thickBot="1" x14ac:dyDescent="0.3">
      <c r="A3" s="7" t="s">
        <v>0</v>
      </c>
      <c r="B3" s="8"/>
      <c r="C3" s="8"/>
      <c r="D3" s="8"/>
      <c r="E3" s="78" t="s">
        <v>9</v>
      </c>
      <c r="F3" s="79"/>
      <c r="G3" s="14" t="s">
        <v>39</v>
      </c>
      <c r="H3" s="8"/>
      <c r="I3" s="8"/>
      <c r="J3" s="8"/>
      <c r="K3" s="8"/>
      <c r="L3" s="8"/>
    </row>
    <row r="4" spans="1:12" ht="15.7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5.75" customHeight="1" thickBo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15.75" customHeight="1" thickBot="1" x14ac:dyDescent="0.3">
      <c r="A6" s="80" t="s">
        <v>17</v>
      </c>
      <c r="B6" s="81"/>
      <c r="C6" s="46">
        <v>126.90384580516498</v>
      </c>
      <c r="D6" s="8"/>
      <c r="E6" s="76" t="s">
        <v>12</v>
      </c>
      <c r="F6" s="77"/>
      <c r="G6" s="8"/>
      <c r="H6" s="76" t="s">
        <v>13</v>
      </c>
      <c r="I6" s="77"/>
      <c r="J6" s="8"/>
      <c r="K6" s="74" t="s">
        <v>11</v>
      </c>
      <c r="L6" s="75"/>
    </row>
    <row r="7" spans="1:12" ht="15.75" customHeight="1" thickBot="1" x14ac:dyDescent="0.3">
      <c r="A7" s="80" t="s">
        <v>41</v>
      </c>
      <c r="B7" s="81"/>
      <c r="C7" s="46">
        <v>122.07714680955843</v>
      </c>
      <c r="D7" s="8"/>
      <c r="E7" s="10" t="s">
        <v>24</v>
      </c>
      <c r="F7" s="11" t="s">
        <v>22</v>
      </c>
      <c r="G7" s="8"/>
      <c r="H7" s="10" t="s">
        <v>24</v>
      </c>
      <c r="I7" s="11" t="s">
        <v>22</v>
      </c>
      <c r="J7" s="8"/>
      <c r="K7" s="10" t="s">
        <v>25</v>
      </c>
      <c r="L7" s="11" t="s">
        <v>22</v>
      </c>
    </row>
    <row r="8" spans="1:12" ht="15.75" customHeight="1" thickBot="1" x14ac:dyDescent="0.3">
      <c r="A8" s="80" t="s">
        <v>16</v>
      </c>
      <c r="B8" s="81"/>
      <c r="C8" s="22">
        <v>7.5958629406671578E-5</v>
      </c>
      <c r="D8" s="8"/>
      <c r="E8" s="59">
        <v>30</v>
      </c>
      <c r="F8" s="2">
        <v>0.7336105798749144</v>
      </c>
      <c r="G8" s="8"/>
      <c r="H8" s="59">
        <v>30</v>
      </c>
      <c r="I8" s="2">
        <v>0.88565132730745633</v>
      </c>
      <c r="J8" s="8"/>
      <c r="K8" s="18">
        <v>200</v>
      </c>
      <c r="L8" s="19">
        <v>0.93704860000000001</v>
      </c>
    </row>
    <row r="9" spans="1:12" ht="15.75" customHeight="1" thickBot="1" x14ac:dyDescent="0.3">
      <c r="A9" s="78" t="s">
        <v>27</v>
      </c>
      <c r="B9" s="79"/>
      <c r="C9" s="47">
        <v>0.34200000000000003</v>
      </c>
      <c r="D9" s="8"/>
      <c r="E9" s="60">
        <v>35.539948784609898</v>
      </c>
      <c r="F9" s="3">
        <v>0.80311390694845519</v>
      </c>
      <c r="G9" s="8"/>
      <c r="H9" s="60">
        <v>35.539948784609898</v>
      </c>
      <c r="I9" s="3">
        <v>0.91792698665350492</v>
      </c>
      <c r="J9" s="8"/>
      <c r="K9" s="16">
        <v>150</v>
      </c>
      <c r="L9" s="3">
        <v>0.96263860000000001</v>
      </c>
    </row>
    <row r="10" spans="1:12" ht="15.75" customHeight="1" x14ac:dyDescent="0.25">
      <c r="A10" s="8"/>
      <c r="B10" s="8"/>
      <c r="C10" s="8"/>
      <c r="D10" s="8"/>
      <c r="E10" s="60">
        <v>42.102931987089839</v>
      </c>
      <c r="F10" s="3">
        <v>0.8777364427655947</v>
      </c>
      <c r="G10" s="8"/>
      <c r="H10" s="60">
        <v>42.102931987089839</v>
      </c>
      <c r="I10" s="3">
        <v>0.9510523045217355</v>
      </c>
      <c r="J10" s="8"/>
      <c r="K10" s="16">
        <v>100</v>
      </c>
      <c r="L10" s="3">
        <v>0.98822860000000001</v>
      </c>
    </row>
    <row r="11" spans="1:12" ht="15.75" customHeight="1" thickBot="1" x14ac:dyDescent="0.3">
      <c r="A11" s="8"/>
      <c r="B11" s="8"/>
      <c r="C11" s="8"/>
      <c r="D11" s="8"/>
      <c r="E11" s="60">
        <v>49.877868216769571</v>
      </c>
      <c r="F11" s="3">
        <v>0.95531080486329323</v>
      </c>
      <c r="G11" s="8"/>
      <c r="H11" s="60">
        <v>49.877868216769571</v>
      </c>
      <c r="I11" s="3">
        <v>0.98312243859827364</v>
      </c>
      <c r="J11" s="8"/>
      <c r="K11" s="16">
        <v>70</v>
      </c>
      <c r="L11" s="3">
        <v>1.0035826000000001</v>
      </c>
    </row>
    <row r="12" spans="1:12" ht="15.75" customHeight="1" thickBot="1" x14ac:dyDescent="0.3">
      <c r="A12" s="78" t="s">
        <v>20</v>
      </c>
      <c r="B12" s="79"/>
      <c r="C12" s="8"/>
      <c r="D12" s="8"/>
      <c r="E12" s="60">
        <v>59.088562730317093</v>
      </c>
      <c r="F12" s="3">
        <v>1.0320136028567539</v>
      </c>
      <c r="G12" s="8"/>
      <c r="H12" s="60">
        <v>59.088562730317093</v>
      </c>
      <c r="I12" s="3">
        <v>1.0110490171705024</v>
      </c>
      <c r="J12" s="8"/>
      <c r="K12" s="17">
        <v>0</v>
      </c>
      <c r="L12" s="4">
        <v>1.0394086</v>
      </c>
    </row>
    <row r="13" spans="1:12" ht="15.75" customHeight="1" thickBot="1" x14ac:dyDescent="0.3">
      <c r="A13" s="5" t="s">
        <v>18</v>
      </c>
      <c r="B13" s="5" t="s">
        <v>19</v>
      </c>
      <c r="C13" s="8"/>
      <c r="D13" s="8"/>
      <c r="E13" s="61">
        <v>70.000149773055995</v>
      </c>
      <c r="F13" s="4">
        <v>1.1015530158485225</v>
      </c>
      <c r="G13" s="8"/>
      <c r="H13" s="61">
        <v>70.000149773055995</v>
      </c>
      <c r="I13" s="4">
        <v>1.0300060201465475</v>
      </c>
      <c r="J13" s="8"/>
      <c r="K13" s="8"/>
      <c r="L13" s="8"/>
    </row>
    <row r="14" spans="1:12" ht="15.75" customHeight="1" x14ac:dyDescent="0.25">
      <c r="A14" s="48">
        <v>6</v>
      </c>
      <c r="B14" s="51">
        <v>6.5713263615149451</v>
      </c>
      <c r="C14" s="8"/>
      <c r="D14" s="8"/>
      <c r="E14" s="8"/>
      <c r="F14" s="12"/>
      <c r="G14" s="8"/>
      <c r="H14" s="8"/>
      <c r="I14" s="12"/>
      <c r="J14" s="8"/>
      <c r="K14" s="8"/>
      <c r="L14" s="8"/>
    </row>
    <row r="15" spans="1:12" ht="15.75" customHeight="1" thickBot="1" x14ac:dyDescent="0.3">
      <c r="A15" s="49">
        <v>7</v>
      </c>
      <c r="B15" s="52">
        <v>5.2855958169089661</v>
      </c>
      <c r="C15" s="8"/>
      <c r="D15" s="8"/>
      <c r="E15" s="8"/>
      <c r="F15" s="12"/>
      <c r="G15" s="8"/>
      <c r="H15" s="8"/>
      <c r="I15" s="12"/>
      <c r="J15" s="8"/>
      <c r="K15" s="8"/>
      <c r="L15" s="8"/>
    </row>
    <row r="16" spans="1:12" ht="15.75" customHeight="1" x14ac:dyDescent="0.25">
      <c r="A16" s="49">
        <v>8</v>
      </c>
      <c r="B16" s="52">
        <v>4.1937979084544814</v>
      </c>
      <c r="C16" s="8"/>
      <c r="D16" s="8"/>
      <c r="E16" s="74" t="s">
        <v>14</v>
      </c>
      <c r="F16" s="75"/>
      <c r="G16" s="8"/>
      <c r="H16" s="74" t="s">
        <v>15</v>
      </c>
      <c r="I16" s="75"/>
      <c r="J16" s="8"/>
      <c r="K16" s="74" t="s">
        <v>10</v>
      </c>
      <c r="L16" s="75"/>
    </row>
    <row r="17" spans="1:12" ht="15.75" customHeight="1" thickBot="1" x14ac:dyDescent="0.3">
      <c r="A17" s="49">
        <v>9</v>
      </c>
      <c r="B17" s="52">
        <v>3.2959326361514929</v>
      </c>
      <c r="C17" s="8"/>
      <c r="D17" s="8"/>
      <c r="E17" s="10" t="s">
        <v>24</v>
      </c>
      <c r="F17" s="11" t="s">
        <v>22</v>
      </c>
      <c r="G17" s="8"/>
      <c r="H17" s="10" t="s">
        <v>24</v>
      </c>
      <c r="I17" s="11" t="s">
        <v>22</v>
      </c>
      <c r="J17" s="8"/>
      <c r="K17" s="10" t="s">
        <v>25</v>
      </c>
      <c r="L17" s="11" t="s">
        <v>22</v>
      </c>
    </row>
    <row r="18" spans="1:12" ht="15.75" customHeight="1" x14ac:dyDescent="0.25">
      <c r="A18" s="49">
        <v>10</v>
      </c>
      <c r="B18" s="52">
        <v>2.5919999999999987</v>
      </c>
      <c r="C18" s="8"/>
      <c r="D18" s="8"/>
      <c r="E18" s="59">
        <v>30</v>
      </c>
      <c r="F18" s="2">
        <v>0.74289489681651266</v>
      </c>
      <c r="G18" s="8"/>
      <c r="H18" s="59">
        <v>30</v>
      </c>
      <c r="I18" s="2">
        <v>0.83342054894007245</v>
      </c>
      <c r="J18" s="8"/>
      <c r="K18" s="18">
        <v>200</v>
      </c>
      <c r="L18" s="19">
        <v>1</v>
      </c>
    </row>
    <row r="19" spans="1:12" ht="15.75" customHeight="1" x14ac:dyDescent="0.25">
      <c r="A19" s="49">
        <v>11</v>
      </c>
      <c r="B19" s="52">
        <v>2.0819999999999972</v>
      </c>
      <c r="C19" s="8"/>
      <c r="D19" s="8"/>
      <c r="E19" s="60">
        <v>35.539948784609905</v>
      </c>
      <c r="F19" s="3">
        <v>0.80862477983860392</v>
      </c>
      <c r="G19" s="8"/>
      <c r="H19" s="60">
        <v>34.550201477132319</v>
      </c>
      <c r="I19" s="3">
        <v>0.86206962451564551</v>
      </c>
      <c r="J19" s="8"/>
      <c r="K19" s="16">
        <v>150</v>
      </c>
      <c r="L19" s="3">
        <v>1</v>
      </c>
    </row>
    <row r="20" spans="1:12" ht="15.75" customHeight="1" x14ac:dyDescent="0.25">
      <c r="A20" s="49">
        <v>12</v>
      </c>
      <c r="B20" s="52">
        <v>1.7646089742989819</v>
      </c>
      <c r="C20" s="8"/>
      <c r="D20" s="8"/>
      <c r="E20" s="60">
        <v>42.102931987089839</v>
      </c>
      <c r="F20" s="3">
        <v>0.88004141884799802</v>
      </c>
      <c r="G20" s="8"/>
      <c r="H20" s="60">
        <v>39.790547403681209</v>
      </c>
      <c r="I20" s="3">
        <v>0.89598464843671621</v>
      </c>
      <c r="J20" s="8"/>
      <c r="K20" s="16">
        <v>100</v>
      </c>
      <c r="L20" s="3">
        <v>1</v>
      </c>
    </row>
    <row r="21" spans="1:12" ht="15.75" customHeight="1" x14ac:dyDescent="0.25">
      <c r="A21" s="49">
        <v>13</v>
      </c>
      <c r="B21" s="52">
        <v>1.5289709855575317</v>
      </c>
      <c r="C21" s="8"/>
      <c r="D21" s="8"/>
      <c r="E21" s="60">
        <v>49.877868216769571</v>
      </c>
      <c r="F21" s="3">
        <v>0.95559232366274305</v>
      </c>
      <c r="G21" s="8"/>
      <c r="H21" s="60">
        <v>45.825714322752333</v>
      </c>
      <c r="I21" s="3">
        <v>0.93626477922558071</v>
      </c>
      <c r="J21" s="8"/>
      <c r="K21" s="16">
        <v>70</v>
      </c>
      <c r="L21" s="3">
        <v>1</v>
      </c>
    </row>
    <row r="22" spans="1:12" ht="15.75" customHeight="1" thickBot="1" x14ac:dyDescent="0.3">
      <c r="A22" s="49">
        <v>13.5</v>
      </c>
      <c r="B22" s="52">
        <v>1.4290379977967023</v>
      </c>
      <c r="C22" s="8"/>
      <c r="D22" s="8"/>
      <c r="E22" s="60">
        <v>59.088562730317093</v>
      </c>
      <c r="F22" s="3">
        <v>1.0323883298537471</v>
      </c>
      <c r="G22" s="8"/>
      <c r="H22" s="60">
        <v>52.776255422820043</v>
      </c>
      <c r="I22" s="3">
        <v>0.98427394223908149</v>
      </c>
      <c r="J22" s="8"/>
      <c r="K22" s="17">
        <v>0</v>
      </c>
      <c r="L22" s="4">
        <v>1</v>
      </c>
    </row>
    <row r="23" spans="1:12" ht="15.75" customHeight="1" thickBot="1" x14ac:dyDescent="0.3">
      <c r="A23" s="49">
        <v>14</v>
      </c>
      <c r="B23" s="52">
        <v>1.3410290144424666</v>
      </c>
      <c r="C23" s="8"/>
      <c r="D23" s="8"/>
      <c r="E23" s="61">
        <v>70.000149773055981</v>
      </c>
      <c r="F23" s="4">
        <v>1.1055331658011902</v>
      </c>
      <c r="G23" s="8"/>
      <c r="H23" s="60">
        <v>60.781008602234316</v>
      </c>
      <c r="I23" s="3">
        <v>1.0417129877441176</v>
      </c>
      <c r="J23" s="8"/>
      <c r="K23" s="8"/>
      <c r="L23" s="8"/>
    </row>
    <row r="24" spans="1:12" ht="15.75" customHeight="1" thickBot="1" x14ac:dyDescent="0.3">
      <c r="A24" s="49">
        <v>14.5</v>
      </c>
      <c r="B24" s="52">
        <v>1.2649440354948274</v>
      </c>
      <c r="C24" s="8"/>
      <c r="D24" s="8"/>
      <c r="E24" s="8"/>
      <c r="F24" s="8"/>
      <c r="G24" s="8"/>
      <c r="H24" s="61">
        <v>70</v>
      </c>
      <c r="I24" s="4">
        <v>1.1107142329520181</v>
      </c>
      <c r="J24" s="8"/>
      <c r="K24" s="8"/>
      <c r="L24" s="12"/>
    </row>
    <row r="25" spans="1:12" ht="15.75" customHeight="1" thickBot="1" x14ac:dyDescent="0.3">
      <c r="A25" s="50">
        <v>15</v>
      </c>
      <c r="B25" s="53">
        <v>1.2007830609537846</v>
      </c>
      <c r="C25" s="8"/>
      <c r="D25" s="8"/>
      <c r="E25" s="8"/>
      <c r="F25" s="8"/>
      <c r="G25" s="8"/>
      <c r="H25" s="8"/>
      <c r="I25" s="8"/>
      <c r="J25" s="8"/>
      <c r="K25" s="8"/>
      <c r="L25" s="12"/>
    </row>
    <row r="26" spans="1:12" x14ac:dyDescent="0.25">
      <c r="L26" s="13"/>
    </row>
    <row r="27" spans="1:12" x14ac:dyDescent="0.25">
      <c r="L27" s="13"/>
    </row>
  </sheetData>
  <sheetProtection algorithmName="SHA-512" hashValue="34lGM0FZSOVVKFKKttI/zpOefe8eLTEpkWuWd7ZOp/WjBu9QY72HVXpPdWfLle/5BZq9K25fZW3REUaKXxACgg==" saltValue="es7x+xhhsGM8eD2RMBdPRw==" spinCount="100000" sheet="1" selectLockedCells="1"/>
  <mergeCells count="12">
    <mergeCell ref="A12:B12"/>
    <mergeCell ref="E3:F3"/>
    <mergeCell ref="A6:B6"/>
    <mergeCell ref="A7:B7"/>
    <mergeCell ref="A8:B8"/>
    <mergeCell ref="A9:B9"/>
    <mergeCell ref="K16:L16"/>
    <mergeCell ref="K6:L6"/>
    <mergeCell ref="E6:F6"/>
    <mergeCell ref="H6:I6"/>
    <mergeCell ref="E16:F16"/>
    <mergeCell ref="H16:I16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5"/>
  <sheetViews>
    <sheetView showGridLines="0" workbookViewId="0">
      <selection activeCell="C6" sqref="C6:C9"/>
    </sheetView>
  </sheetViews>
  <sheetFormatPr defaultRowHeight="15" x14ac:dyDescent="0.25"/>
  <cols>
    <col min="1" max="12" width="12.7109375" style="8" customWidth="1"/>
    <col min="13" max="25" width="9.140625" style="8"/>
    <col min="26" max="26" width="8.5703125" style="8" customWidth="1"/>
    <col min="27" max="28" width="9.140625" style="8" hidden="1" customWidth="1"/>
    <col min="29" max="16384" width="9.140625" style="8"/>
  </cols>
  <sheetData>
    <row r="1" spans="1:28" ht="135.75" customHeight="1" x14ac:dyDescent="0.25"/>
    <row r="2" spans="1:28" ht="15.75" customHeight="1" thickBot="1" x14ac:dyDescent="0.3">
      <c r="J2" s="28"/>
      <c r="K2" s="28"/>
      <c r="L2" s="28"/>
    </row>
    <row r="3" spans="1:28" ht="15.75" customHeight="1" thickBot="1" x14ac:dyDescent="0.3">
      <c r="A3" s="7" t="s">
        <v>1</v>
      </c>
      <c r="E3" s="78" t="s">
        <v>9</v>
      </c>
      <c r="F3" s="79"/>
      <c r="G3" s="9" t="s">
        <v>39</v>
      </c>
      <c r="J3" s="28"/>
      <c r="K3" s="29"/>
      <c r="L3" s="29"/>
    </row>
    <row r="4" spans="1:28" ht="15.75" customHeight="1" x14ac:dyDescent="0.25">
      <c r="J4" s="28"/>
      <c r="K4" s="28"/>
      <c r="L4" s="28"/>
      <c r="AA4" s="26">
        <v>1179.8563999999999</v>
      </c>
      <c r="AB4" s="26">
        <v>1336.9558</v>
      </c>
    </row>
    <row r="5" spans="1:28" ht="15.75" customHeight="1" thickBot="1" x14ac:dyDescent="0.3">
      <c r="AA5" s="27">
        <f>$K$3/$AA$4</f>
        <v>0</v>
      </c>
      <c r="AB5" s="27">
        <f>$L$3/$AB$4</f>
        <v>0</v>
      </c>
    </row>
    <row r="6" spans="1:28" ht="15.75" customHeight="1" thickBot="1" x14ac:dyDescent="0.3">
      <c r="A6" s="80" t="s">
        <v>28</v>
      </c>
      <c r="B6" s="81"/>
      <c r="C6" s="23">
        <v>3.5251068279212497E-2</v>
      </c>
      <c r="E6" s="76" t="s">
        <v>12</v>
      </c>
      <c r="F6" s="77"/>
      <c r="H6" s="76" t="s">
        <v>13</v>
      </c>
      <c r="I6" s="77"/>
      <c r="K6" s="76" t="s">
        <v>11</v>
      </c>
      <c r="L6" s="77"/>
    </row>
    <row r="7" spans="1:28" ht="15.75" customHeight="1" thickBot="1" x14ac:dyDescent="0.3">
      <c r="A7" s="80" t="s">
        <v>29</v>
      </c>
      <c r="B7" s="81"/>
      <c r="C7" s="23">
        <v>3.3910318558210674E-2</v>
      </c>
      <c r="E7" s="10" t="s">
        <v>24</v>
      </c>
      <c r="F7" s="11" t="s">
        <v>22</v>
      </c>
      <c r="H7" s="10" t="s">
        <v>24</v>
      </c>
      <c r="I7" s="11" t="s">
        <v>22</v>
      </c>
      <c r="K7" s="10" t="s">
        <v>25</v>
      </c>
      <c r="L7" s="11" t="s">
        <v>22</v>
      </c>
    </row>
    <row r="8" spans="1:28" ht="15.75" customHeight="1" thickBot="1" x14ac:dyDescent="0.3">
      <c r="A8" s="80" t="s">
        <v>16</v>
      </c>
      <c r="B8" s="81"/>
      <c r="C8" s="23">
        <v>7.5958629406671578E-5</v>
      </c>
      <c r="E8" s="59">
        <v>70.000149773055981</v>
      </c>
      <c r="F8" s="2">
        <v>1.1023528176268691</v>
      </c>
      <c r="H8" s="59">
        <v>70.000149773055981</v>
      </c>
      <c r="I8" s="2">
        <v>1.0300060201465475</v>
      </c>
      <c r="K8" s="18">
        <v>200</v>
      </c>
      <c r="L8" s="19">
        <v>0.93704860000000001</v>
      </c>
    </row>
    <row r="9" spans="1:28" ht="15.75" customHeight="1" thickBot="1" x14ac:dyDescent="0.3">
      <c r="A9" s="78" t="s">
        <v>21</v>
      </c>
      <c r="B9" s="79"/>
      <c r="C9" s="66">
        <v>3.4200000000000002E-4</v>
      </c>
      <c r="E9" s="60">
        <v>59.088562730317093</v>
      </c>
      <c r="F9" s="3">
        <v>1.0321519456022843</v>
      </c>
      <c r="H9" s="60">
        <v>59.088562730317093</v>
      </c>
      <c r="I9" s="3">
        <v>1.0110490171705024</v>
      </c>
      <c r="K9" s="16">
        <v>150</v>
      </c>
      <c r="L9" s="3">
        <v>0.96263860000000001</v>
      </c>
    </row>
    <row r="10" spans="1:28" ht="15.75" customHeight="1" x14ac:dyDescent="0.25">
      <c r="E10" s="60">
        <v>49.877868216769571</v>
      </c>
      <c r="F10" s="3">
        <v>0.95522172858922882</v>
      </c>
      <c r="H10" s="60">
        <v>49.877868216769571</v>
      </c>
      <c r="I10" s="3">
        <v>0.98312243859827364</v>
      </c>
      <c r="K10" s="16">
        <v>100</v>
      </c>
      <c r="L10" s="3">
        <v>0.98822860000000001</v>
      </c>
    </row>
    <row r="11" spans="1:28" ht="15.75" customHeight="1" thickBot="1" x14ac:dyDescent="0.3">
      <c r="E11" s="60">
        <v>42.102931987089839</v>
      </c>
      <c r="F11" s="3">
        <v>0.87769119962311781</v>
      </c>
      <c r="H11" s="60">
        <v>42.102931987089839</v>
      </c>
      <c r="I11" s="3">
        <v>0.9510523045217355</v>
      </c>
      <c r="K11" s="16">
        <v>70</v>
      </c>
      <c r="L11" s="3">
        <v>1.0035826000000001</v>
      </c>
    </row>
    <row r="12" spans="1:28" ht="15.75" customHeight="1" thickBot="1" x14ac:dyDescent="0.3">
      <c r="A12" s="78" t="s">
        <v>23</v>
      </c>
      <c r="B12" s="79"/>
      <c r="E12" s="60">
        <v>35.539948784609905</v>
      </c>
      <c r="F12" s="3">
        <v>0.80327368261618703</v>
      </c>
      <c r="H12" s="60">
        <v>35.539948784609905</v>
      </c>
      <c r="I12" s="3">
        <v>0.91792698665350492</v>
      </c>
      <c r="K12" s="17">
        <v>0</v>
      </c>
      <c r="L12" s="4">
        <v>1.0394086</v>
      </c>
    </row>
    <row r="13" spans="1:28" ht="15.75" customHeight="1" thickBot="1" x14ac:dyDescent="0.3">
      <c r="A13" s="5" t="s">
        <v>18</v>
      </c>
      <c r="B13" s="5" t="s">
        <v>19</v>
      </c>
      <c r="E13" s="61">
        <v>30</v>
      </c>
      <c r="F13" s="4">
        <v>0.73406313584002991</v>
      </c>
      <c r="H13" s="61">
        <v>30</v>
      </c>
      <c r="I13" s="4">
        <v>0.88565132730745633</v>
      </c>
    </row>
    <row r="14" spans="1:28" ht="15.75" customHeight="1" x14ac:dyDescent="0.25">
      <c r="A14" s="62">
        <v>15</v>
      </c>
      <c r="B14" s="63">
        <v>1.2007830609537845E-3</v>
      </c>
    </row>
    <row r="15" spans="1:28" ht="15.75" customHeight="1" thickBot="1" x14ac:dyDescent="0.3">
      <c r="A15" s="49">
        <v>14</v>
      </c>
      <c r="B15" s="64">
        <v>1.2649440354948274E-3</v>
      </c>
    </row>
    <row r="16" spans="1:28" ht="15.75" customHeight="1" x14ac:dyDescent="0.25">
      <c r="A16" s="49">
        <v>13.5</v>
      </c>
      <c r="B16" s="64">
        <v>1.3410290144424666E-3</v>
      </c>
      <c r="E16" s="74" t="s">
        <v>14</v>
      </c>
      <c r="F16" s="75"/>
      <c r="H16" s="74" t="s">
        <v>15</v>
      </c>
      <c r="I16" s="75"/>
      <c r="K16" s="76" t="s">
        <v>10</v>
      </c>
      <c r="L16" s="77"/>
    </row>
    <row r="17" spans="1:12" ht="15.75" customHeight="1" thickBot="1" x14ac:dyDescent="0.3">
      <c r="A17" s="49">
        <v>13</v>
      </c>
      <c r="B17" s="64">
        <v>1.4290379977967022E-3</v>
      </c>
      <c r="E17" s="10" t="s">
        <v>24</v>
      </c>
      <c r="F17" s="11" t="s">
        <v>22</v>
      </c>
      <c r="H17" s="10" t="s">
        <v>24</v>
      </c>
      <c r="I17" s="11" t="s">
        <v>22</v>
      </c>
      <c r="K17" s="10" t="s">
        <v>25</v>
      </c>
      <c r="L17" s="11" t="s">
        <v>22</v>
      </c>
    </row>
    <row r="18" spans="1:12" ht="15.75" customHeight="1" x14ac:dyDescent="0.25">
      <c r="A18" s="49">
        <v>12.5</v>
      </c>
      <c r="B18" s="64">
        <v>1.5289709855575318E-3</v>
      </c>
      <c r="E18" s="59">
        <v>70.000149773055981</v>
      </c>
      <c r="F18" s="2">
        <v>1.1055331658011902</v>
      </c>
      <c r="H18" s="59">
        <v>69.99986977301694</v>
      </c>
      <c r="I18" s="2">
        <v>1.1107132367011969</v>
      </c>
      <c r="K18" s="18">
        <v>200</v>
      </c>
      <c r="L18" s="19">
        <v>1</v>
      </c>
    </row>
    <row r="19" spans="1:12" ht="15.75" customHeight="1" x14ac:dyDescent="0.25">
      <c r="A19" s="49">
        <v>12</v>
      </c>
      <c r="B19" s="64">
        <v>1.764608974298982E-3</v>
      </c>
      <c r="E19" s="60">
        <v>59.088562730317093</v>
      </c>
      <c r="F19" s="3">
        <v>1.0323883298537471</v>
      </c>
      <c r="H19" s="60">
        <v>60.781008602234316</v>
      </c>
      <c r="I19" s="3">
        <v>1.0417129877441176</v>
      </c>
      <c r="K19" s="16">
        <v>150</v>
      </c>
      <c r="L19" s="3">
        <v>1</v>
      </c>
    </row>
    <row r="20" spans="1:12" ht="15.75" customHeight="1" x14ac:dyDescent="0.25">
      <c r="A20" s="49">
        <v>11.5</v>
      </c>
      <c r="B20" s="64">
        <v>2.081999999999997E-3</v>
      </c>
      <c r="E20" s="60">
        <v>49.877868216769571</v>
      </c>
      <c r="F20" s="3">
        <v>0.95559232366274305</v>
      </c>
      <c r="H20" s="60">
        <v>52.776255422820043</v>
      </c>
      <c r="I20" s="3">
        <v>0.98427394223908149</v>
      </c>
      <c r="K20" s="16">
        <v>100</v>
      </c>
      <c r="L20" s="3">
        <v>1</v>
      </c>
    </row>
    <row r="21" spans="1:12" ht="15.75" customHeight="1" x14ac:dyDescent="0.25">
      <c r="A21" s="49">
        <v>11</v>
      </c>
      <c r="B21" s="64">
        <v>2.5919999999999988E-3</v>
      </c>
      <c r="E21" s="60">
        <v>42.102931987089839</v>
      </c>
      <c r="F21" s="3">
        <v>0.88004141884799802</v>
      </c>
      <c r="H21" s="60">
        <v>45.825714322752333</v>
      </c>
      <c r="I21" s="3">
        <v>0.93626477922558071</v>
      </c>
      <c r="K21" s="16">
        <v>70</v>
      </c>
      <c r="L21" s="3">
        <v>1</v>
      </c>
    </row>
    <row r="22" spans="1:12" ht="15.75" customHeight="1" thickBot="1" x14ac:dyDescent="0.3">
      <c r="A22" s="49">
        <v>10.5</v>
      </c>
      <c r="B22" s="64">
        <v>3.2959326361514927E-3</v>
      </c>
      <c r="E22" s="60">
        <v>35.539948784609905</v>
      </c>
      <c r="F22" s="3">
        <v>0.80862477983860392</v>
      </c>
      <c r="H22" s="60">
        <v>39.790547403681209</v>
      </c>
      <c r="I22" s="3">
        <v>0.89598464843671621</v>
      </c>
      <c r="K22" s="17">
        <v>0</v>
      </c>
      <c r="L22" s="4">
        <v>1</v>
      </c>
    </row>
    <row r="23" spans="1:12" ht="15.75" customHeight="1" thickBot="1" x14ac:dyDescent="0.3">
      <c r="A23" s="49">
        <v>10</v>
      </c>
      <c r="B23" s="64">
        <v>4.1937979084544818E-3</v>
      </c>
      <c r="E23" s="61">
        <v>30</v>
      </c>
      <c r="F23" s="4">
        <v>0.74289489681651266</v>
      </c>
      <c r="H23" s="60">
        <v>34.550201477132319</v>
      </c>
      <c r="I23" s="3">
        <v>0.86206962451564551</v>
      </c>
    </row>
    <row r="24" spans="1:12" ht="15.75" customHeight="1" thickBot="1" x14ac:dyDescent="0.3">
      <c r="A24" s="49">
        <v>8</v>
      </c>
      <c r="B24" s="64">
        <v>5.2855958169089664E-3</v>
      </c>
      <c r="H24" s="61">
        <v>30</v>
      </c>
      <c r="I24" s="4">
        <v>0.83342054894007245</v>
      </c>
    </row>
    <row r="25" spans="1:12" ht="15.75" customHeight="1" thickBot="1" x14ac:dyDescent="0.3">
      <c r="A25" s="50">
        <v>6</v>
      </c>
      <c r="B25" s="65">
        <v>6.5713263615149453E-3</v>
      </c>
    </row>
  </sheetData>
  <sheetProtection algorithmName="SHA-512" hashValue="4PkMFbkHzZ9jhr8BzbYk3Fzeiny4ktveo9D71PLKbAFFzKagPen8WzFLxgS1S03fOqIFKNx4mimWU9UuMd8pkw==" saltValue="JWpeP69j4jbzd8RKi52bZQ==" spinCount="100000" sheet="1" objects="1" scenarios="1" selectLockedCells="1"/>
  <mergeCells count="12">
    <mergeCell ref="E3:F3"/>
    <mergeCell ref="A12:B12"/>
    <mergeCell ref="K16:L16"/>
    <mergeCell ref="A6:B6"/>
    <mergeCell ref="A7:B7"/>
    <mergeCell ref="A8:B8"/>
    <mergeCell ref="A9:B9"/>
    <mergeCell ref="K6:L6"/>
    <mergeCell ref="E6:F6"/>
    <mergeCell ref="H6:I6"/>
    <mergeCell ref="E16:F16"/>
    <mergeCell ref="H16:I16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17673-7450-4289-93AA-4303DD206390}">
  <dimension ref="A1:BH30"/>
  <sheetViews>
    <sheetView showGridLines="0" workbookViewId="0">
      <selection activeCell="L10" sqref="L10"/>
    </sheetView>
  </sheetViews>
  <sheetFormatPr defaultRowHeight="15" x14ac:dyDescent="0.25"/>
  <cols>
    <col min="1" max="12" width="12.7109375" style="6" customWidth="1"/>
    <col min="13" max="51" width="9.140625" style="6"/>
    <col min="52" max="52" width="6.85546875" style="6" customWidth="1"/>
    <col min="53" max="53" width="12" style="6" bestFit="1" customWidth="1"/>
    <col min="54" max="54" width="9" style="6" bestFit="1" customWidth="1"/>
    <col min="55" max="55" width="12" style="6" bestFit="1" customWidth="1"/>
    <col min="56" max="56" width="8.5703125" style="6" bestFit="1" customWidth="1"/>
    <col min="57" max="58" width="9" style="6" bestFit="1" customWidth="1"/>
    <col min="59" max="59" width="8.28515625" style="6" bestFit="1" customWidth="1"/>
    <col min="60" max="60" width="9" style="6" bestFit="1" customWidth="1"/>
    <col min="61" max="61" width="5.42578125" style="6" customWidth="1"/>
    <col min="62" max="16384" width="9.140625" style="6"/>
  </cols>
  <sheetData>
    <row r="1" spans="1:60" ht="135.75" customHeight="1" x14ac:dyDescent="0.25"/>
    <row r="2" spans="1:60" ht="15.75" customHeight="1" thickBot="1" x14ac:dyDescent="0.3">
      <c r="G2" s="21"/>
    </row>
    <row r="3" spans="1:60" ht="15.75" customHeight="1" thickBot="1" x14ac:dyDescent="0.3">
      <c r="A3" s="20" t="s">
        <v>0</v>
      </c>
      <c r="E3" s="78" t="s">
        <v>9</v>
      </c>
      <c r="F3" s="79"/>
      <c r="G3" s="9" t="s">
        <v>39</v>
      </c>
      <c r="I3" s="83" t="s">
        <v>26</v>
      </c>
      <c r="J3" s="84"/>
      <c r="K3" s="85"/>
      <c r="L3" s="14">
        <v>55</v>
      </c>
    </row>
    <row r="4" spans="1:60" ht="15.75" customHeight="1" x14ac:dyDescent="0.25"/>
    <row r="5" spans="1:60" ht="15.75" customHeight="1" thickBot="1" x14ac:dyDescent="0.3">
      <c r="A5" s="8"/>
    </row>
    <row r="6" spans="1:60" ht="15.75" customHeight="1" thickBot="1" x14ac:dyDescent="0.3">
      <c r="A6" s="80" t="s">
        <v>28</v>
      </c>
      <c r="B6" s="81"/>
      <c r="C6" s="22">
        <f>'Background Data'!C16</f>
        <v>3.5251068279212497E-2</v>
      </c>
      <c r="E6" s="76" t="s">
        <v>12</v>
      </c>
      <c r="F6" s="77"/>
      <c r="H6" s="76" t="s">
        <v>13</v>
      </c>
      <c r="I6" s="77"/>
      <c r="K6" s="74" t="s">
        <v>11</v>
      </c>
      <c r="L6" s="75"/>
    </row>
    <row r="7" spans="1:60" ht="15.75" customHeight="1" thickBot="1" x14ac:dyDescent="0.3">
      <c r="A7" s="80" t="s">
        <v>29</v>
      </c>
      <c r="B7" s="81"/>
      <c r="C7" s="22">
        <f>'Background Data'!C17</f>
        <v>3.3910318558210674E-2</v>
      </c>
      <c r="E7" s="10" t="s">
        <v>24</v>
      </c>
      <c r="F7" s="11" t="s">
        <v>22</v>
      </c>
      <c r="H7" s="10" t="s">
        <v>24</v>
      </c>
      <c r="I7" s="11" t="s">
        <v>22</v>
      </c>
      <c r="K7" s="10" t="s">
        <v>25</v>
      </c>
      <c r="L7" s="11" t="s">
        <v>22</v>
      </c>
      <c r="BA7" s="82"/>
      <c r="BB7" s="82"/>
      <c r="BC7" s="82"/>
      <c r="BD7" s="82"/>
      <c r="BE7" s="82"/>
      <c r="BF7" s="82"/>
      <c r="BG7" s="82"/>
      <c r="BH7" s="82"/>
    </row>
    <row r="8" spans="1:60" ht="15.75" customHeight="1" thickBot="1" x14ac:dyDescent="0.3">
      <c r="A8" s="80" t="s">
        <v>16</v>
      </c>
      <c r="B8" s="81"/>
      <c r="C8" s="22">
        <f>'Background Data'!C18</f>
        <v>7.5958629406671578E-5</v>
      </c>
      <c r="E8" s="15">
        <v>40</v>
      </c>
      <c r="F8" s="2">
        <v>1</v>
      </c>
      <c r="H8" s="15">
        <v>40</v>
      </c>
      <c r="I8" s="2">
        <v>1</v>
      </c>
      <c r="K8" s="18">
        <v>200</v>
      </c>
      <c r="L8" s="19">
        <v>1</v>
      </c>
      <c r="BA8" s="26"/>
      <c r="BB8" s="26"/>
      <c r="BC8" s="8"/>
      <c r="BD8" s="12"/>
      <c r="BE8" s="68"/>
      <c r="BF8" s="68"/>
      <c r="BG8" s="8"/>
      <c r="BH8" s="12"/>
    </row>
    <row r="9" spans="1:60" ht="15.75" customHeight="1" thickBot="1" x14ac:dyDescent="0.3">
      <c r="A9" s="78" t="s">
        <v>21</v>
      </c>
      <c r="B9" s="79"/>
      <c r="C9" s="1">
        <f>'Background Data'!C19</f>
        <v>3.4200000000000002E-4</v>
      </c>
      <c r="E9" s="16">
        <v>50</v>
      </c>
      <c r="F9" s="3">
        <v>1</v>
      </c>
      <c r="H9" s="16">
        <v>50</v>
      </c>
      <c r="I9" s="3">
        <v>1</v>
      </c>
      <c r="K9" s="16">
        <v>150</v>
      </c>
      <c r="L9" s="3">
        <v>1</v>
      </c>
      <c r="BA9" s="26"/>
      <c r="BB9" s="26"/>
      <c r="BC9" s="8"/>
      <c r="BD9" s="12"/>
      <c r="BE9" s="68"/>
      <c r="BF9" s="68"/>
      <c r="BG9" s="8"/>
      <c r="BH9" s="12"/>
    </row>
    <row r="10" spans="1:60" ht="15.75" customHeight="1" x14ac:dyDescent="0.25">
      <c r="E10" s="16">
        <v>55</v>
      </c>
      <c r="F10" s="3">
        <v>1</v>
      </c>
      <c r="H10" s="16">
        <v>55</v>
      </c>
      <c r="I10" s="3">
        <v>1</v>
      </c>
      <c r="K10" s="16">
        <v>100</v>
      </c>
      <c r="L10" s="3">
        <v>1</v>
      </c>
      <c r="BA10" s="26"/>
      <c r="BB10" s="26"/>
      <c r="BC10" s="8"/>
      <c r="BD10" s="12"/>
      <c r="BE10" s="68"/>
      <c r="BF10" s="68"/>
      <c r="BG10" s="8"/>
      <c r="BH10" s="12"/>
    </row>
    <row r="11" spans="1:60" ht="15.75" customHeight="1" thickBot="1" x14ac:dyDescent="0.3">
      <c r="E11" s="16">
        <v>60</v>
      </c>
      <c r="F11" s="3">
        <v>1</v>
      </c>
      <c r="H11" s="16">
        <v>60</v>
      </c>
      <c r="I11" s="3">
        <v>1</v>
      </c>
      <c r="K11" s="16">
        <v>70</v>
      </c>
      <c r="L11" s="3">
        <v>1</v>
      </c>
      <c r="BA11" s="26"/>
      <c r="BB11" s="26"/>
      <c r="BC11" s="8"/>
      <c r="BD11" s="12"/>
      <c r="BE11" s="68"/>
      <c r="BF11" s="68"/>
      <c r="BG11" s="8"/>
      <c r="BH11" s="12"/>
    </row>
    <row r="12" spans="1:60" ht="15.75" customHeight="1" thickBot="1" x14ac:dyDescent="0.3">
      <c r="A12" s="78" t="s">
        <v>23</v>
      </c>
      <c r="B12" s="79"/>
      <c r="E12" s="16">
        <v>65</v>
      </c>
      <c r="F12" s="3">
        <v>1</v>
      </c>
      <c r="H12" s="16">
        <v>65</v>
      </c>
      <c r="I12" s="3">
        <v>1</v>
      </c>
      <c r="K12" s="17">
        <v>0</v>
      </c>
      <c r="L12" s="4">
        <v>1</v>
      </c>
      <c r="BA12" s="26"/>
      <c r="BB12" s="26"/>
      <c r="BC12" s="8"/>
      <c r="BD12" s="12"/>
      <c r="BE12" s="68"/>
      <c r="BF12" s="68"/>
      <c r="BG12" s="8"/>
      <c r="BH12" s="12"/>
    </row>
    <row r="13" spans="1:60" ht="15.75" customHeight="1" thickBot="1" x14ac:dyDescent="0.3">
      <c r="A13" s="5" t="s">
        <v>18</v>
      </c>
      <c r="B13" s="5" t="s">
        <v>19</v>
      </c>
      <c r="E13" s="17">
        <v>70</v>
      </c>
      <c r="F13" s="4">
        <v>1</v>
      </c>
      <c r="H13" s="17">
        <v>70</v>
      </c>
      <c r="I13" s="4">
        <v>1</v>
      </c>
      <c r="BA13" s="26"/>
      <c r="BB13" s="26"/>
      <c r="BC13" s="8"/>
      <c r="BD13" s="12"/>
      <c r="BE13" s="68"/>
      <c r="BF13" s="68"/>
      <c r="BG13" s="8"/>
      <c r="BH13" s="12"/>
    </row>
    <row r="14" spans="1:60" ht="15.75" customHeight="1" x14ac:dyDescent="0.25">
      <c r="A14" s="48">
        <v>6</v>
      </c>
      <c r="B14" s="63">
        <f>'Background Data'!K3/1000</f>
        <v>6.5713263615149453E-3</v>
      </c>
      <c r="E14" s="8"/>
      <c r="F14" s="12"/>
      <c r="H14" s="8"/>
      <c r="I14" s="12"/>
      <c r="BA14" s="26"/>
      <c r="BB14" s="26"/>
      <c r="BC14" s="8"/>
      <c r="BD14" s="12"/>
      <c r="BE14" s="68"/>
      <c r="BF14" s="68"/>
      <c r="BG14" s="8"/>
      <c r="BH14" s="12"/>
    </row>
    <row r="15" spans="1:60" ht="15.75" customHeight="1" thickBot="1" x14ac:dyDescent="0.3">
      <c r="A15" s="49">
        <v>7</v>
      </c>
      <c r="B15" s="64">
        <f>'Background Data'!K4/1000</f>
        <v>5.2855958169089664E-3</v>
      </c>
      <c r="E15" s="8"/>
      <c r="F15" s="12"/>
      <c r="H15" s="8"/>
      <c r="I15" s="12"/>
      <c r="BA15" s="26"/>
      <c r="BB15" s="26"/>
      <c r="BC15" s="8"/>
      <c r="BD15" s="12"/>
      <c r="BE15" s="68"/>
      <c r="BF15" s="68"/>
      <c r="BG15" s="8"/>
      <c r="BH15" s="12"/>
    </row>
    <row r="16" spans="1:60" ht="15.75" customHeight="1" x14ac:dyDescent="0.25">
      <c r="A16" s="49">
        <v>8</v>
      </c>
      <c r="B16" s="64">
        <f>'Background Data'!K5/1000</f>
        <v>4.1937979084544818E-3</v>
      </c>
      <c r="E16" s="74" t="s">
        <v>14</v>
      </c>
      <c r="F16" s="75"/>
      <c r="H16" s="74" t="s">
        <v>15</v>
      </c>
      <c r="I16" s="75"/>
      <c r="K16" s="74" t="s">
        <v>10</v>
      </c>
      <c r="L16" s="75"/>
      <c r="BA16" s="67"/>
      <c r="BB16" s="67"/>
      <c r="BC16" s="67"/>
      <c r="BD16" s="67"/>
      <c r="BE16" s="67"/>
      <c r="BF16" s="67"/>
      <c r="BG16" s="67"/>
      <c r="BH16" s="67"/>
    </row>
    <row r="17" spans="1:60" ht="15.75" customHeight="1" thickBot="1" x14ac:dyDescent="0.3">
      <c r="A17" s="49">
        <v>9</v>
      </c>
      <c r="B17" s="64">
        <f>'Background Data'!K6/1000</f>
        <v>3.2959326361514927E-3</v>
      </c>
      <c r="E17" s="10" t="s">
        <v>24</v>
      </c>
      <c r="F17" s="11" t="s">
        <v>22</v>
      </c>
      <c r="H17" s="24" t="s">
        <v>24</v>
      </c>
      <c r="I17" s="25" t="s">
        <v>22</v>
      </c>
      <c r="K17" s="10" t="s">
        <v>25</v>
      </c>
      <c r="L17" s="11" t="s">
        <v>22</v>
      </c>
      <c r="BA17" s="69"/>
      <c r="BB17" s="69"/>
      <c r="BC17" s="69"/>
      <c r="BD17" s="69"/>
      <c r="BE17" s="69"/>
      <c r="BF17" s="69"/>
      <c r="BG17" s="69"/>
      <c r="BH17" s="69"/>
    </row>
    <row r="18" spans="1:60" ht="15.75" customHeight="1" x14ac:dyDescent="0.25">
      <c r="A18" s="49">
        <v>10</v>
      </c>
      <c r="B18" s="64">
        <f>'Background Data'!K7/1000</f>
        <v>2.5919999999999988E-3</v>
      </c>
      <c r="E18" s="15">
        <v>40</v>
      </c>
      <c r="F18" s="2">
        <v>1</v>
      </c>
      <c r="H18" s="15">
        <v>30</v>
      </c>
      <c r="I18" s="2">
        <v>1</v>
      </c>
      <c r="K18" s="18">
        <v>200</v>
      </c>
      <c r="L18" s="19">
        <v>1</v>
      </c>
      <c r="BA18" s="82"/>
      <c r="BB18" s="82"/>
      <c r="BC18" s="82"/>
      <c r="BD18" s="82"/>
      <c r="BE18" s="82"/>
      <c r="BF18" s="82"/>
      <c r="BG18" s="82"/>
      <c r="BH18" s="82"/>
    </row>
    <row r="19" spans="1:60" ht="15.75" customHeight="1" x14ac:dyDescent="0.25">
      <c r="A19" s="49">
        <v>11</v>
      </c>
      <c r="B19" s="64">
        <f>'Background Data'!K8/1000</f>
        <v>2.081999999999997E-3</v>
      </c>
      <c r="E19" s="16">
        <v>50</v>
      </c>
      <c r="F19" s="3">
        <v>1</v>
      </c>
      <c r="H19" s="16">
        <v>40</v>
      </c>
      <c r="I19" s="3">
        <v>1</v>
      </c>
      <c r="K19" s="16">
        <v>150</v>
      </c>
      <c r="L19" s="3">
        <v>1</v>
      </c>
      <c r="BA19" s="26"/>
      <c r="BB19" s="26"/>
      <c r="BC19" s="8"/>
      <c r="BD19" s="12"/>
      <c r="BE19" s="12"/>
      <c r="BF19" s="12"/>
      <c r="BG19" s="8"/>
      <c r="BH19" s="12"/>
    </row>
    <row r="20" spans="1:60" ht="15.75" customHeight="1" x14ac:dyDescent="0.25">
      <c r="A20" s="49">
        <v>12</v>
      </c>
      <c r="B20" s="64">
        <f>'Background Data'!K9/1000</f>
        <v>1.764608974298982E-3</v>
      </c>
      <c r="E20" s="16">
        <v>55</v>
      </c>
      <c r="F20" s="3">
        <v>1</v>
      </c>
      <c r="H20" s="16">
        <v>50</v>
      </c>
      <c r="I20" s="3">
        <v>1</v>
      </c>
      <c r="K20" s="16">
        <v>100</v>
      </c>
      <c r="L20" s="3">
        <v>1</v>
      </c>
      <c r="BA20" s="26"/>
      <c r="BB20" s="26"/>
      <c r="BC20" s="8"/>
      <c r="BD20" s="12"/>
      <c r="BE20" s="12"/>
      <c r="BF20" s="12"/>
      <c r="BG20" s="8"/>
      <c r="BH20" s="12"/>
    </row>
    <row r="21" spans="1:60" ht="15.75" customHeight="1" x14ac:dyDescent="0.25">
      <c r="A21" s="49">
        <v>13</v>
      </c>
      <c r="B21" s="64">
        <f>'Background Data'!K10/1000</f>
        <v>1.5289709855575318E-3</v>
      </c>
      <c r="E21" s="16">
        <v>60</v>
      </c>
      <c r="F21" s="3">
        <v>1</v>
      </c>
      <c r="H21" s="16">
        <v>55</v>
      </c>
      <c r="I21" s="3">
        <v>1</v>
      </c>
      <c r="K21" s="16">
        <v>70</v>
      </c>
      <c r="L21" s="3">
        <v>1</v>
      </c>
      <c r="BA21" s="26"/>
      <c r="BB21" s="26"/>
      <c r="BC21" s="8"/>
      <c r="BD21" s="12"/>
      <c r="BE21" s="12"/>
      <c r="BF21" s="12"/>
      <c r="BG21" s="8"/>
      <c r="BH21" s="12"/>
    </row>
    <row r="22" spans="1:60" ht="15.75" customHeight="1" thickBot="1" x14ac:dyDescent="0.3">
      <c r="A22" s="49">
        <v>13.5</v>
      </c>
      <c r="B22" s="64">
        <f>'Background Data'!K11/1000</f>
        <v>1.4290379977967022E-3</v>
      </c>
      <c r="E22" s="16">
        <v>65</v>
      </c>
      <c r="F22" s="3">
        <v>1</v>
      </c>
      <c r="H22" s="16">
        <v>60</v>
      </c>
      <c r="I22" s="3">
        <v>1</v>
      </c>
      <c r="K22" s="17">
        <v>0</v>
      </c>
      <c r="L22" s="4">
        <v>1</v>
      </c>
      <c r="BA22" s="26"/>
      <c r="BB22" s="26"/>
      <c r="BC22" s="8"/>
      <c r="BD22" s="12"/>
      <c r="BE22" s="12"/>
      <c r="BF22" s="12"/>
      <c r="BG22" s="8"/>
      <c r="BH22" s="12"/>
    </row>
    <row r="23" spans="1:60" ht="15.75" customHeight="1" thickBot="1" x14ac:dyDescent="0.3">
      <c r="A23" s="49">
        <v>14</v>
      </c>
      <c r="B23" s="64">
        <f>'Background Data'!K12/1000</f>
        <v>1.3410290144424666E-3</v>
      </c>
      <c r="E23" s="17">
        <v>70</v>
      </c>
      <c r="F23" s="4">
        <v>1</v>
      </c>
      <c r="H23" s="16">
        <v>65</v>
      </c>
      <c r="I23" s="3">
        <v>1</v>
      </c>
      <c r="BA23" s="26"/>
      <c r="BB23" s="26"/>
      <c r="BC23" s="8"/>
      <c r="BD23" s="12"/>
      <c r="BE23" s="12"/>
      <c r="BF23" s="12"/>
      <c r="BG23" s="8"/>
      <c r="BH23" s="12"/>
    </row>
    <row r="24" spans="1:60" ht="15.75" customHeight="1" thickBot="1" x14ac:dyDescent="0.3">
      <c r="A24" s="49">
        <v>14.5</v>
      </c>
      <c r="B24" s="64">
        <f>'Background Data'!K13/1000</f>
        <v>1.2649440354948274E-3</v>
      </c>
      <c r="H24" s="17">
        <v>70</v>
      </c>
      <c r="I24" s="4">
        <v>1</v>
      </c>
      <c r="L24" s="13"/>
      <c r="BA24" s="26"/>
      <c r="BB24" s="26"/>
      <c r="BC24" s="8"/>
      <c r="BD24" s="12"/>
      <c r="BE24" s="12"/>
      <c r="BF24" s="12"/>
      <c r="BG24" s="8"/>
      <c r="BH24" s="12"/>
    </row>
    <row r="25" spans="1:60" ht="15.75" customHeight="1" thickBot="1" x14ac:dyDescent="0.3">
      <c r="A25" s="50">
        <v>15</v>
      </c>
      <c r="B25" s="65">
        <f>'Background Data'!K14/1000</f>
        <v>1.2007830609537845E-3</v>
      </c>
      <c r="L25" s="13"/>
      <c r="BA25" s="26"/>
      <c r="BB25" s="26"/>
      <c r="BC25" s="8"/>
      <c r="BD25" s="12"/>
      <c r="BE25" s="12"/>
      <c r="BF25" s="12"/>
      <c r="BG25" s="8"/>
      <c r="BH25" s="12"/>
    </row>
    <row r="26" spans="1:60" ht="15.75" customHeight="1" x14ac:dyDescent="0.25">
      <c r="L26" s="13"/>
      <c r="BA26" s="26"/>
      <c r="BB26" s="26"/>
      <c r="BC26" s="8"/>
      <c r="BD26" s="12"/>
      <c r="BE26" s="12"/>
      <c r="BF26" s="12"/>
      <c r="BG26" s="8"/>
      <c r="BH26" s="12"/>
    </row>
    <row r="27" spans="1:60" ht="15.75" customHeight="1" x14ac:dyDescent="0.25">
      <c r="L27" s="13"/>
      <c r="BA27" s="67"/>
      <c r="BB27" s="67"/>
      <c r="BC27" s="67"/>
      <c r="BD27" s="67"/>
      <c r="BE27" s="67"/>
      <c r="BF27" s="67"/>
      <c r="BG27" s="67"/>
      <c r="BH27" s="67"/>
    </row>
    <row r="28" spans="1:60" ht="15.75" customHeight="1" x14ac:dyDescent="0.25">
      <c r="BA28" s="69"/>
      <c r="BB28" s="69"/>
      <c r="BC28" s="69"/>
      <c r="BD28" s="69"/>
      <c r="BE28" s="69"/>
      <c r="BF28" s="69"/>
      <c r="BG28" s="69"/>
      <c r="BH28" s="69"/>
    </row>
    <row r="30" spans="1:60" x14ac:dyDescent="0.25">
      <c r="BB30" s="70"/>
    </row>
  </sheetData>
  <sheetProtection algorithmName="SHA-512" hashValue="EU0kV2Iz/WiteU6hjhb+qqpTPVC4ZCBoSrvtW2pyhy7zscVORgafqZ2tnmjXIe/RpIZkfzYic5cPuEQysaZuAw==" saltValue="7RfUWkOrw7rg45CLHrv0Uw==" spinCount="100000" sheet="1" selectLockedCells="1"/>
  <mergeCells count="17">
    <mergeCell ref="A12:B12"/>
    <mergeCell ref="E16:F16"/>
    <mergeCell ref="H16:I16"/>
    <mergeCell ref="I3:K3"/>
    <mergeCell ref="A6:B6"/>
    <mergeCell ref="A7:B7"/>
    <mergeCell ref="A8:B8"/>
    <mergeCell ref="A9:B9"/>
    <mergeCell ref="E3:F3"/>
    <mergeCell ref="E6:F6"/>
    <mergeCell ref="BA7:BD7"/>
    <mergeCell ref="BE7:BH7"/>
    <mergeCell ref="BA18:BD18"/>
    <mergeCell ref="BE18:BH18"/>
    <mergeCell ref="H6:I6"/>
    <mergeCell ref="K6:L6"/>
    <mergeCell ref="K16:L1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B0CD6-8059-4E0D-BE64-68B92719DE12}">
  <dimension ref="A1:N19"/>
  <sheetViews>
    <sheetView workbookViewId="0">
      <selection activeCell="D5" sqref="D5"/>
    </sheetView>
  </sheetViews>
  <sheetFormatPr defaultRowHeight="15" x14ac:dyDescent="0.25"/>
  <cols>
    <col min="1" max="2" width="9.140625" style="30"/>
    <col min="3" max="3" width="10.5703125" style="30" bestFit="1" customWidth="1"/>
    <col min="4" max="16384" width="9.140625" style="30"/>
  </cols>
  <sheetData>
    <row r="1" spans="1:14" ht="15.75" thickBot="1" x14ac:dyDescent="0.3"/>
    <row r="2" spans="1:14" ht="15.75" thickBot="1" x14ac:dyDescent="0.3">
      <c r="A2" s="86" t="s">
        <v>30</v>
      </c>
      <c r="B2" s="87"/>
      <c r="C2" s="88"/>
    </row>
    <row r="3" spans="1:14" x14ac:dyDescent="0.25">
      <c r="A3" s="36">
        <v>2.3848008813192132E-2</v>
      </c>
      <c r="B3" s="30">
        <v>-0.83183820907125294</v>
      </c>
      <c r="C3" s="37">
        <v>8.3125542140543498</v>
      </c>
      <c r="D3" s="30" t="s">
        <v>42</v>
      </c>
      <c r="F3" s="31">
        <v>6</v>
      </c>
      <c r="G3" s="71">
        <f>IF(F3&lt;12,($A$4*F3^2)+($B$4*F3)+$C$4,($A$3*F3^2)+($B$3*F3)+$C$3)</f>
        <v>6.5713263615149451</v>
      </c>
      <c r="H3" s="86" t="s">
        <v>22</v>
      </c>
      <c r="I3" s="87"/>
      <c r="J3" s="31">
        <v>6</v>
      </c>
      <c r="K3" s="71">
        <f t="shared" ref="K3:K14" si="0">$G3*$H$4</f>
        <v>6.5713263615149451</v>
      </c>
      <c r="M3" s="31">
        <v>15</v>
      </c>
      <c r="N3" s="32">
        <f>IF(M3&lt;12,($A$4*M3^2)+($B$4*M3)+$C$4,($A$3*M3^2)+($B$3*M3)+$C$3)/1000</f>
        <v>1.2007830609537845E-3</v>
      </c>
    </row>
    <row r="4" spans="1:14" ht="15.75" thickBot="1" x14ac:dyDescent="0.3">
      <c r="A4" s="33">
        <v>9.6966318075747251E-2</v>
      </c>
      <c r="B4" s="34">
        <v>-2.5462926795906928</v>
      </c>
      <c r="C4" s="35">
        <v>18.358294988332201</v>
      </c>
      <c r="D4" s="30" t="s">
        <v>43</v>
      </c>
      <c r="F4" s="36">
        <v>7</v>
      </c>
      <c r="G4" s="72">
        <f t="shared" ref="G4:G14" si="1">IF(F4&lt;12,($A$4*F4^2)+($B$4*F4)+$C$4,($A$3*F4^2)+($B$3*F4)+$C$3)</f>
        <v>5.2855958169089661</v>
      </c>
      <c r="H4" s="89">
        <f>($A$12*'Return Style'!$L$3^2)+('Background Data'!$B$12*'Return Style'!$L$3)+'Background Data'!$C$12</f>
        <v>1</v>
      </c>
      <c r="I4" s="90"/>
      <c r="J4" s="36">
        <v>7</v>
      </c>
      <c r="K4" s="72">
        <f t="shared" si="0"/>
        <v>5.2855958169089661</v>
      </c>
      <c r="M4" s="36">
        <v>14.5</v>
      </c>
      <c r="N4" s="37">
        <f t="shared" ref="N4:N14" si="2">IF(M4&lt;12,($A$4*M4^2)+($B$4*M4)+$C$4,($A$3*M4^2)+($B$3*M4)+$C$3)/1000</f>
        <v>1.2649440354948274E-3</v>
      </c>
    </row>
    <row r="5" spans="1:14" x14ac:dyDescent="0.25">
      <c r="A5" s="86" t="s">
        <v>31</v>
      </c>
      <c r="B5" s="87"/>
      <c r="C5" s="88"/>
      <c r="F5" s="36">
        <v>8</v>
      </c>
      <c r="G5" s="72">
        <f t="shared" si="1"/>
        <v>4.1937979084544814</v>
      </c>
      <c r="J5" s="36">
        <v>8</v>
      </c>
      <c r="K5" s="72">
        <f t="shared" si="0"/>
        <v>4.1937979084544814</v>
      </c>
      <c r="M5" s="36">
        <v>14</v>
      </c>
      <c r="N5" s="37">
        <f t="shared" si="2"/>
        <v>1.3410290144424666E-3</v>
      </c>
    </row>
    <row r="6" spans="1:14" ht="15.75" thickBot="1" x14ac:dyDescent="0.3">
      <c r="A6" s="33">
        <v>-1.0306869647036695E-2</v>
      </c>
      <c r="B6" s="34">
        <v>2.1811889748028515</v>
      </c>
      <c r="C6" s="35">
        <v>38.116732873294154</v>
      </c>
      <c r="F6" s="36">
        <v>9</v>
      </c>
      <c r="G6" s="72">
        <f t="shared" si="1"/>
        <v>3.2959326361514929</v>
      </c>
      <c r="J6" s="36">
        <v>9</v>
      </c>
      <c r="K6" s="72">
        <f t="shared" si="0"/>
        <v>3.2959326361514929</v>
      </c>
      <c r="M6" s="36">
        <v>13.5</v>
      </c>
      <c r="N6" s="37">
        <f t="shared" si="2"/>
        <v>1.4290379977967022E-3</v>
      </c>
    </row>
    <row r="7" spans="1:14" x14ac:dyDescent="0.25">
      <c r="A7" s="86" t="s">
        <v>32</v>
      </c>
      <c r="B7" s="87"/>
      <c r="C7" s="88"/>
      <c r="F7" s="36">
        <v>10</v>
      </c>
      <c r="G7" s="72">
        <f t="shared" si="1"/>
        <v>2.5919999999999987</v>
      </c>
      <c r="J7" s="36">
        <v>10</v>
      </c>
      <c r="K7" s="72">
        <f t="shared" si="0"/>
        <v>2.5919999999999987</v>
      </c>
      <c r="M7" s="36">
        <v>13</v>
      </c>
      <c r="N7" s="37">
        <f t="shared" si="2"/>
        <v>1.5289709855575318E-3</v>
      </c>
    </row>
    <row r="8" spans="1:14" ht="15.75" thickBot="1" x14ac:dyDescent="0.3">
      <c r="A8" s="33">
        <v>-1.1858051547922001E-2</v>
      </c>
      <c r="B8" s="34">
        <v>2.3087367955382985</v>
      </c>
      <c r="C8" s="35">
        <v>30.967228987416057</v>
      </c>
      <c r="F8" s="36">
        <v>11</v>
      </c>
      <c r="G8" s="72">
        <f t="shared" si="1"/>
        <v>2.0819999999999972</v>
      </c>
      <c r="J8" s="36">
        <v>11</v>
      </c>
      <c r="K8" s="72">
        <f t="shared" si="0"/>
        <v>2.0819999999999972</v>
      </c>
      <c r="M8" s="36">
        <v>12</v>
      </c>
      <c r="N8" s="37">
        <f t="shared" si="2"/>
        <v>1.764608974298982E-3</v>
      </c>
    </row>
    <row r="9" spans="1:14" x14ac:dyDescent="0.25">
      <c r="A9" s="86" t="s">
        <v>33</v>
      </c>
      <c r="B9" s="87"/>
      <c r="C9" s="88"/>
      <c r="F9" s="36">
        <v>12</v>
      </c>
      <c r="G9" s="72">
        <f t="shared" si="1"/>
        <v>1.7646089742989819</v>
      </c>
      <c r="J9" s="36">
        <v>12</v>
      </c>
      <c r="K9" s="72">
        <f t="shared" si="0"/>
        <v>1.7646089742989819</v>
      </c>
      <c r="M9" s="36">
        <v>11</v>
      </c>
      <c r="N9" s="37">
        <f t="shared" si="2"/>
        <v>2.081999999999997E-3</v>
      </c>
    </row>
    <row r="10" spans="1:14" ht="15.75" thickBot="1" x14ac:dyDescent="0.3">
      <c r="A10" s="33">
        <v>-4.8870944752709291E-9</v>
      </c>
      <c r="B10" s="34">
        <v>7.6283376848593721E-7</v>
      </c>
      <c r="C10" s="35">
        <v>4.8786232927639596E-5</v>
      </c>
      <c r="F10" s="36">
        <v>13</v>
      </c>
      <c r="G10" s="72">
        <f t="shared" si="1"/>
        <v>1.5289709855575317</v>
      </c>
      <c r="J10" s="36">
        <v>13</v>
      </c>
      <c r="K10" s="72">
        <f t="shared" si="0"/>
        <v>1.5289709855575317</v>
      </c>
      <c r="M10" s="36">
        <v>10</v>
      </c>
      <c r="N10" s="37">
        <f t="shared" si="2"/>
        <v>2.5919999999999988E-3</v>
      </c>
    </row>
    <row r="11" spans="1:14" x14ac:dyDescent="0.25">
      <c r="A11" s="86" t="s">
        <v>34</v>
      </c>
      <c r="B11" s="87"/>
      <c r="C11" s="88"/>
      <c r="F11" s="36">
        <v>13.5</v>
      </c>
      <c r="G11" s="72">
        <f t="shared" si="1"/>
        <v>1.4290379977967023</v>
      </c>
      <c r="J11" s="36">
        <v>13.5</v>
      </c>
      <c r="K11" s="72">
        <f t="shared" si="0"/>
        <v>1.4290379977967023</v>
      </c>
      <c r="M11" s="36">
        <v>9</v>
      </c>
      <c r="N11" s="37">
        <f t="shared" si="2"/>
        <v>3.2959326361514927E-3</v>
      </c>
    </row>
    <row r="12" spans="1:14" ht="15.75" thickBot="1" x14ac:dyDescent="0.3">
      <c r="A12" s="33">
        <v>1.7944270526769449E-5</v>
      </c>
      <c r="B12" s="34">
        <v>5.1379150476216972E-3</v>
      </c>
      <c r="C12" s="35">
        <v>0.66313325403732915</v>
      </c>
      <c r="F12" s="36">
        <v>14</v>
      </c>
      <c r="G12" s="72">
        <f t="shared" si="1"/>
        <v>1.3410290144424666</v>
      </c>
      <c r="J12" s="36">
        <v>14</v>
      </c>
      <c r="K12" s="72">
        <f t="shared" si="0"/>
        <v>1.3410290144424666</v>
      </c>
      <c r="M12" s="36">
        <v>8</v>
      </c>
      <c r="N12" s="37">
        <f t="shared" si="2"/>
        <v>4.1937979084544818E-3</v>
      </c>
    </row>
    <row r="13" spans="1:14" x14ac:dyDescent="0.25">
      <c r="F13" s="36">
        <v>14.5</v>
      </c>
      <c r="G13" s="72">
        <f t="shared" si="1"/>
        <v>1.2649440354948274</v>
      </c>
      <c r="J13" s="36">
        <v>14.5</v>
      </c>
      <c r="K13" s="72">
        <f t="shared" si="0"/>
        <v>1.2649440354948274</v>
      </c>
      <c r="M13" s="36">
        <v>7</v>
      </c>
      <c r="N13" s="37">
        <f t="shared" si="2"/>
        <v>5.2855958169089664E-3</v>
      </c>
    </row>
    <row r="14" spans="1:14" ht="15.75" thickBot="1" x14ac:dyDescent="0.3">
      <c r="F14" s="33">
        <v>15</v>
      </c>
      <c r="G14" s="73">
        <f t="shared" si="1"/>
        <v>1.2007830609537846</v>
      </c>
      <c r="J14" s="33">
        <v>15</v>
      </c>
      <c r="K14" s="73">
        <f t="shared" si="0"/>
        <v>1.2007830609537846</v>
      </c>
      <c r="M14" s="33">
        <v>6</v>
      </c>
      <c r="N14" s="35">
        <f t="shared" si="2"/>
        <v>6.5713263615149453E-3</v>
      </c>
    </row>
    <row r="15" spans="1:14" ht="15.75" thickBot="1" x14ac:dyDescent="0.3">
      <c r="D15" s="56" t="s">
        <v>40</v>
      </c>
    </row>
    <row r="16" spans="1:14" x14ac:dyDescent="0.25">
      <c r="A16" s="38" t="s">
        <v>35</v>
      </c>
      <c r="B16" s="41"/>
      <c r="C16" s="54">
        <f>(($A$6*'Return Style'!$L$3^2)+('Background Data'!$B$6*'Return Style'!$L$3)+'Background Data'!$C$6)/60/60</f>
        <v>3.5251068279212497E-2</v>
      </c>
      <c r="D16" s="57">
        <f>(($A$6*'Return Style'!$L$3^2)+('Background Data'!$B$6*'Return Style'!$L$3)+'Background Data'!$C$6)</f>
        <v>126.90384580516498</v>
      </c>
    </row>
    <row r="17" spans="1:4" ht="15.75" thickBot="1" x14ac:dyDescent="0.3">
      <c r="A17" s="39" t="s">
        <v>36</v>
      </c>
      <c r="B17" s="42"/>
      <c r="C17" s="55">
        <f>(($A$8*'Return Style'!$L$3^2)+('Background Data'!$B$8*'Return Style'!$L$3)+'Background Data'!$C$8)/60/60</f>
        <v>3.3910318558210674E-2</v>
      </c>
      <c r="D17" s="58">
        <f>(($A$8*'Return Style'!$L$3^2)+('Background Data'!$B$8*'Return Style'!$L$3)+'Background Data'!$C$8)</f>
        <v>122.07714680955843</v>
      </c>
    </row>
    <row r="18" spans="1:4" x14ac:dyDescent="0.25">
      <c r="A18" s="39" t="s">
        <v>37</v>
      </c>
      <c r="B18" s="42"/>
      <c r="C18" s="45">
        <f>(($A$10*'Return Style'!$L$3^2)+('Background Data'!$B$10*'Return Style'!$L$3)+'Background Data'!$C$10)</f>
        <v>7.5958629406671578E-5</v>
      </c>
    </row>
    <row r="19" spans="1:4" ht="15.75" thickBot="1" x14ac:dyDescent="0.3">
      <c r="A19" s="40" t="s">
        <v>38</v>
      </c>
      <c r="B19" s="43"/>
      <c r="C19" s="44">
        <v>3.4200000000000002E-4</v>
      </c>
    </row>
  </sheetData>
  <sortState xmlns:xlrd2="http://schemas.microsoft.com/office/spreadsheetml/2017/richdata2" ref="M3:M14">
    <sortCondition descending="1" ref="M3:M14"/>
  </sortState>
  <mergeCells count="7">
    <mergeCell ref="A2:C2"/>
    <mergeCell ref="A11:C11"/>
    <mergeCell ref="H3:I3"/>
    <mergeCell ref="H4:I4"/>
    <mergeCell ref="A9:C9"/>
    <mergeCell ref="A7:C7"/>
    <mergeCell ref="A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E6"/>
  <sheetViews>
    <sheetView workbookViewId="0"/>
  </sheetViews>
  <sheetFormatPr defaultRowHeight="15" x14ac:dyDescent="0.25"/>
  <sheetData>
    <row r="1" spans="3:5" x14ac:dyDescent="0.25">
      <c r="C1" t="s">
        <v>8</v>
      </c>
      <c r="D1" t="s">
        <v>2</v>
      </c>
      <c r="E1" t="s">
        <v>3</v>
      </c>
    </row>
    <row r="2" spans="3:5" x14ac:dyDescent="0.25">
      <c r="C2" t="s">
        <v>8</v>
      </c>
    </row>
    <row r="3" spans="3:5" x14ac:dyDescent="0.25">
      <c r="C3" t="s">
        <v>4</v>
      </c>
    </row>
    <row r="4" spans="3:5" x14ac:dyDescent="0.25">
      <c r="C4" t="s">
        <v>5</v>
      </c>
    </row>
    <row r="5" spans="3:5" x14ac:dyDescent="0.25">
      <c r="C5" t="s">
        <v>6</v>
      </c>
    </row>
    <row r="6" spans="3:5" x14ac:dyDescent="0.25">
      <c r="C6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HP Tuners</vt:lpstr>
      <vt:lpstr>SCT</vt:lpstr>
      <vt:lpstr>Return Style</vt:lpstr>
      <vt:lpstr>Background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rnd@fuelinjectorclinic.com</dc:creator>
  <cp:lastModifiedBy>Nic Santarpia</cp:lastModifiedBy>
  <cp:lastPrinted>2016-05-16T18:55:29Z</cp:lastPrinted>
  <dcterms:created xsi:type="dcterms:W3CDTF">2013-03-07T16:27:45Z</dcterms:created>
  <dcterms:modified xsi:type="dcterms:W3CDTF">2023-11-22T19:36:21Z</dcterms:modified>
</cp:coreProperties>
</file>