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8_{EEF31F43-28D5-46AE-998D-6DC2085EF5DD}" xr6:coauthVersionLast="47" xr6:coauthVersionMax="47" xr10:uidLastSave="{00000000-0000-0000-0000-000000000000}"/>
  <workbookProtection workbookAlgorithmName="SHA-512" workbookHashValue="tBYryipr4sNC9AB9jWxAc1FytE3gLUQcT/blIAs6JEiIRAC1yvM5FhF33aeruO9D58DXUldsZRPRr8luCdTzeA==" workbookSaltValue="PkzIyDS+3Pkyn9s+9V8JLg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Background Data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3" l="1"/>
  <c r="C16" i="13"/>
  <c r="G3" i="13"/>
  <c r="G4" i="13"/>
  <c r="G5" i="13"/>
  <c r="G6" i="13"/>
  <c r="G7" i="13"/>
  <c r="G8" i="13"/>
  <c r="G9" i="13"/>
  <c r="G10" i="13"/>
  <c r="G11" i="13"/>
  <c r="G12" i="13"/>
  <c r="G13" i="13"/>
  <c r="G14" i="13"/>
  <c r="C18" i="13"/>
  <c r="N14" i="13"/>
  <c r="N13" i="13"/>
  <c r="N12" i="13"/>
  <c r="N11" i="13"/>
  <c r="N10" i="13"/>
  <c r="N9" i="13"/>
  <c r="N8" i="13"/>
  <c r="N7" i="13"/>
  <c r="N6" i="13"/>
  <c r="N5" i="13"/>
  <c r="N4" i="13"/>
  <c r="N3" i="13"/>
  <c r="D17" i="13" l="1"/>
  <c r="C9" i="12"/>
  <c r="C8" i="12"/>
  <c r="C17" i="13"/>
  <c r="C7" i="12" s="1"/>
  <c r="C6" i="12"/>
  <c r="H4" i="13"/>
  <c r="K10" i="13" s="1"/>
  <c r="B21" i="12" s="1"/>
  <c r="AA5" i="4"/>
  <c r="AB5" i="4"/>
  <c r="K7" i="13" l="1"/>
  <c r="B18" i="12" s="1"/>
  <c r="K14" i="13"/>
  <c r="B25" i="12" s="1"/>
  <c r="K3" i="13"/>
  <c r="B14" i="12" s="1"/>
  <c r="K9" i="13"/>
  <c r="B20" i="12" s="1"/>
  <c r="K4" i="13"/>
  <c r="B15" i="12" s="1"/>
  <c r="K12" i="13"/>
  <c r="B23" i="12" s="1"/>
  <c r="K8" i="13"/>
  <c r="B19" i="12" s="1"/>
  <c r="K11" i="13"/>
  <c r="B22" i="12" s="1"/>
  <c r="K6" i="13"/>
  <c r="B17" i="12" s="1"/>
  <c r="K13" i="13"/>
  <c r="B24" i="12" s="1"/>
  <c r="K5" i="13"/>
  <c r="B16" i="12" s="1"/>
</calcChain>
</file>

<file path=xl/sharedStrings.xml><?xml version="1.0" encoding="utf-8"?>
<sst xmlns="http://schemas.openxmlformats.org/spreadsheetml/2006/main" count="106" uniqueCount="44">
  <si>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</si>
  <si>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</si>
  <si>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</si>
  <si>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</si>
  <si>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</si>
  <si>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</si>
  <si>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</si>
  <si>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</si>
  <si>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</si>
  <si>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</si>
  <si>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</si>
  <si>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</si>
  <si>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</si>
  <si>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</si>
  <si>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</si>
  <si>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</si>
  <si>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</si>
  <si>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</si>
  <si>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</si>
  <si>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</si>
  <si>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</si>
  <si>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</si>
  <si>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</si>
  <si>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</si>
  <si>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</si>
  <si>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</si>
  <si>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</si>
  <si>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</si>
  <si>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</si>
  <si>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</si>
  <si>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t>Offset Curve</t>
  </si>
  <si>
    <t>High Slope</t>
  </si>
  <si>
    <t>Low Slope</t>
  </si>
  <si>
    <t>BKPT</t>
  </si>
  <si>
    <t>Offset Mult</t>
  </si>
  <si>
    <t>Hi Slope (lb/s)</t>
  </si>
  <si>
    <t>Lo Slope (lb/s)</t>
  </si>
  <si>
    <t>Breakpoint (lb)</t>
  </si>
  <si>
    <t>Minimum PW (sec)</t>
  </si>
  <si>
    <t>lb/hr</t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</si>
  <si>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</si>
  <si>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t>&gt;12V</t>
  </si>
  <si>
    <t>&lt;12V</t>
  </si>
  <si>
    <t>660SP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</si>
</sst>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0000"/>
    <numFmt numFmtId="168" formatCode="###0.00000000"/>
    <numFmt numFmtId="169" formatCode="###0.00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0" fontId="0" fillId="0" borderId="0" xfId="0"/>
    <xf numFmtId="165" fontId="0" fillId="0" borderId="14" xfId="1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9" fontId="0" fillId="0" borderId="0" xfId="2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0" borderId="0" xfId="0" applyNumberFormat="1" applyFont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6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8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164" fontId="0" fillId="0" borderId="25" xfId="0" applyNumberFormat="1" applyBorder="1" applyAlignment="1" applyProtection="1">
      <alignment horizontal="center" vertical="center"/>
      <protection locked="0" hidden="1"/>
    </xf>
    <xf numFmtId="164" fontId="0" fillId="0" borderId="26" xfId="0" applyNumberFormat="1" applyBorder="1" applyAlignment="1" applyProtection="1">
      <alignment horizontal="center" vertical="center"/>
      <protection locked="0" hidden="1"/>
    </xf>
    <xf numFmtId="164" fontId="0" fillId="0" borderId="27" xfId="0" applyNumberFormat="1" applyBorder="1" applyAlignment="1" applyProtection="1">
      <alignment horizontal="center" vertical="center"/>
      <protection locked="0" hidden="1"/>
    </xf>
    <xf numFmtId="167" fontId="0" fillId="0" borderId="1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 vertical="center"/>
      <protection locked="0" hidden="1"/>
    </xf>
    <xf numFmtId="2" fontId="0" fillId="0" borderId="8" xfId="0" applyNumberFormat="1" applyBorder="1" applyAlignment="1" applyProtection="1">
      <alignment horizontal="center" vertical="center"/>
      <protection locked="0" hidden="1"/>
    </xf>
    <xf numFmtId="2" fontId="0" fillId="0" borderId="9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165" fontId="0" fillId="0" borderId="25" xfId="0" applyNumberFormat="1" applyBorder="1" applyAlignment="1" applyProtection="1">
      <alignment horizontal="center" vertical="center"/>
      <protection locked="0" hidden="1"/>
    </xf>
    <xf numFmtId="165" fontId="0" fillId="0" borderId="26" xfId="0" applyNumberFormat="1" applyBorder="1" applyAlignment="1" applyProtection="1">
      <alignment horizontal="center" vertical="center"/>
      <protection locked="0" hidden="1"/>
    </xf>
    <xf numFmtId="165" fontId="0" fillId="0" borderId="27" xfId="0" applyNumberFormat="1" applyBorder="1" applyAlignment="1" applyProtection="1">
      <alignment horizontal="center" vertical="center"/>
      <protection locked="0" hidden="1"/>
    </xf>
    <xf numFmtId="169" fontId="0" fillId="0" borderId="14" xfId="0" applyNumberForma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1" fontId="0" fillId="0" borderId="0" xfId="0" applyNumberForma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0" fillId="0" borderId="1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57150</xdr:rowOff>
    </xdr:from>
    <xdr:to>
      <xdr:col>7</xdr:col>
      <xdr:colOff>542925</xdr:colOff>
      <xdr:row>11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189A8C4-1113-8691-A918-F705D6435633}"/>
            </a:ext>
          </a:extLst>
        </xdr:cNvPr>
        <xdr:cNvCxnSpPr/>
      </xdr:nvCxnSpPr>
      <xdr:spPr>
        <a:xfrm flipV="1">
          <a:off x="4362450" y="838200"/>
          <a:ext cx="447675" cy="1400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</xdr:row>
      <xdr:rowOff>95250</xdr:rowOff>
    </xdr:from>
    <xdr:to>
      <xdr:col>8</xdr:col>
      <xdr:colOff>495300</xdr:colOff>
      <xdr:row>11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75E1D15-B45A-4F4B-852F-19E0E58F9DCD}"/>
            </a:ext>
          </a:extLst>
        </xdr:cNvPr>
        <xdr:cNvCxnSpPr/>
      </xdr:nvCxnSpPr>
      <xdr:spPr>
        <a:xfrm>
          <a:off x="4914900" y="876300"/>
          <a:ext cx="457200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78" t="s">
        <v>9</v>
      </c>
      <c r="F3" s="79"/>
      <c r="G3" s="14" t="s">
        <v>43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80" t="s">
        <v>17</v>
      </c>
      <c r="B6" s="81"/>
      <c r="C6" s="46">
        <v>80.687835345051369</v>
      </c>
      <c r="D6" s="8"/>
      <c r="E6" s="76" t="s">
        <v>12</v>
      </c>
      <c r="F6" s="77"/>
      <c r="G6" s="8"/>
      <c r="H6" s="76" t="s">
        <v>13</v>
      </c>
      <c r="I6" s="77"/>
      <c r="J6" s="8"/>
      <c r="K6" s="74" t="s">
        <v>11</v>
      </c>
      <c r="L6" s="75"/>
    </row>
    <row r="7" spans="1:12" ht="15.75" customHeight="1" thickBot="1" x14ac:dyDescent="0.3">
      <c r="A7" s="80" t="s">
        <v>40</v>
      </c>
      <c r="B7" s="81"/>
      <c r="C7" s="46">
        <v>76.678612371297092</v>
      </c>
      <c r="D7" s="8"/>
      <c r="E7" s="10" t="s">
        <v>24</v>
      </c>
      <c r="F7" s="11" t="s">
        <v>22</v>
      </c>
      <c r="G7" s="8"/>
      <c r="H7" s="10" t="s">
        <v>24</v>
      </c>
      <c r="I7" s="11" t="s">
        <v>22</v>
      </c>
      <c r="J7" s="8"/>
      <c r="K7" s="10" t="s">
        <v>25</v>
      </c>
      <c r="L7" s="11" t="s">
        <v>22</v>
      </c>
    </row>
    <row r="8" spans="1:12" ht="15.75" customHeight="1" thickBot="1" x14ac:dyDescent="0.3">
      <c r="A8" s="80" t="s">
        <v>16</v>
      </c>
      <c r="B8" s="81"/>
      <c r="C8" s="22">
        <v>6.0506142165299077E-5</v>
      </c>
      <c r="D8" s="8"/>
      <c r="E8" s="59">
        <v>30</v>
      </c>
      <c r="F8" s="2">
        <v>0.75440776109221508</v>
      </c>
      <c r="G8" s="8"/>
      <c r="H8" s="59">
        <v>30</v>
      </c>
      <c r="I8" s="2">
        <v>0.81506535626879284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78" t="s">
        <v>27</v>
      </c>
      <c r="B9" s="79"/>
      <c r="C9" s="47">
        <v>0.57399999999999995</v>
      </c>
      <c r="D9" s="8"/>
      <c r="E9" s="60">
        <v>35.539948784609898</v>
      </c>
      <c r="F9" s="3">
        <v>0.81410767069362888</v>
      </c>
      <c r="G9" s="8"/>
      <c r="H9" s="60">
        <v>35.539948784609898</v>
      </c>
      <c r="I9" s="3">
        <v>0.86706163538502479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60">
        <v>42.102931987089839</v>
      </c>
      <c r="F10" s="3">
        <v>0.88094390771589981</v>
      </c>
      <c r="G10" s="8"/>
      <c r="H10" s="60">
        <v>42.102931987089839</v>
      </c>
      <c r="I10" s="3">
        <v>0.92054398886110811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60">
        <v>49.877868216769571</v>
      </c>
      <c r="F11" s="3">
        <v>0.95466569967246118</v>
      </c>
      <c r="G11" s="8"/>
      <c r="H11" s="60">
        <v>49.877868216769571</v>
      </c>
      <c r="I11" s="3">
        <v>0.97251267008816289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78" t="s">
        <v>20</v>
      </c>
      <c r="B12" s="79"/>
      <c r="C12" s="8"/>
      <c r="D12" s="8"/>
      <c r="E12" s="60">
        <v>59.088562730317093</v>
      </c>
      <c r="F12" s="3">
        <v>1.0343431423677203</v>
      </c>
      <c r="G12" s="8"/>
      <c r="H12" s="60">
        <v>59.088562730317093</v>
      </c>
      <c r="I12" s="3">
        <v>1.0180930814805607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18</v>
      </c>
      <c r="B13" s="5" t="s">
        <v>19</v>
      </c>
      <c r="C13" s="8"/>
      <c r="D13" s="8"/>
      <c r="E13" s="61">
        <v>70.000149773055995</v>
      </c>
      <c r="F13" s="4">
        <v>1.1179864876833361</v>
      </c>
      <c r="G13" s="8"/>
      <c r="H13" s="61">
        <v>70.000149773055995</v>
      </c>
      <c r="I13" s="4">
        <v>1.049656661934647</v>
      </c>
      <c r="J13" s="8"/>
      <c r="K13" s="8"/>
      <c r="L13" s="8"/>
    </row>
    <row r="14" spans="1:12" ht="15.75" customHeight="1" x14ac:dyDescent="0.25">
      <c r="A14" s="48">
        <v>6</v>
      </c>
      <c r="B14" s="51">
        <v>5.7640000000000065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49">
        <v>7</v>
      </c>
      <c r="B15" s="52">
        <v>4.6870000000000047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49">
        <v>8</v>
      </c>
      <c r="B16" s="52">
        <v>3.7580000000000027</v>
      </c>
      <c r="C16" s="8"/>
      <c r="D16" s="8"/>
      <c r="E16" s="74" t="s">
        <v>14</v>
      </c>
      <c r="F16" s="75"/>
      <c r="G16" s="8"/>
      <c r="H16" s="74" t="s">
        <v>15</v>
      </c>
      <c r="I16" s="75"/>
      <c r="J16" s="8"/>
      <c r="K16" s="74" t="s">
        <v>10</v>
      </c>
      <c r="L16" s="75"/>
    </row>
    <row r="17" spans="1:12" ht="15.75" customHeight="1" thickBot="1" x14ac:dyDescent="0.3">
      <c r="A17" s="49">
        <v>9</v>
      </c>
      <c r="B17" s="52">
        <v>2.9770000000000003</v>
      </c>
      <c r="C17" s="8"/>
      <c r="D17" s="8"/>
      <c r="E17" s="10" t="s">
        <v>24</v>
      </c>
      <c r="F17" s="11" t="s">
        <v>22</v>
      </c>
      <c r="G17" s="8"/>
      <c r="H17" s="10" t="s">
        <v>24</v>
      </c>
      <c r="I17" s="11" t="s">
        <v>22</v>
      </c>
      <c r="J17" s="8"/>
      <c r="K17" s="10" t="s">
        <v>25</v>
      </c>
      <c r="L17" s="11" t="s">
        <v>22</v>
      </c>
    </row>
    <row r="18" spans="1:12" ht="15.75" customHeight="1" x14ac:dyDescent="0.25">
      <c r="A18" s="49">
        <v>10</v>
      </c>
      <c r="B18" s="52">
        <v>2.3440000000000012</v>
      </c>
      <c r="C18" s="8"/>
      <c r="D18" s="8"/>
      <c r="E18" s="59">
        <v>30</v>
      </c>
      <c r="F18" s="2">
        <v>0.74552393615641466</v>
      </c>
      <c r="G18" s="8"/>
      <c r="H18" s="59">
        <v>30</v>
      </c>
      <c r="I18" s="2">
        <v>0.83066029971007771</v>
      </c>
      <c r="J18" s="8"/>
      <c r="K18" s="18">
        <v>200</v>
      </c>
      <c r="L18" s="19">
        <v>1</v>
      </c>
    </row>
    <row r="19" spans="1:12" ht="15.75" customHeight="1" x14ac:dyDescent="0.25">
      <c r="A19" s="49">
        <v>11</v>
      </c>
      <c r="B19" s="52">
        <v>1.859</v>
      </c>
      <c r="C19" s="8"/>
      <c r="D19" s="8"/>
      <c r="E19" s="60">
        <v>35.539948784609905</v>
      </c>
      <c r="F19" s="3">
        <v>0.8093165831475948</v>
      </c>
      <c r="G19" s="8"/>
      <c r="H19" s="60">
        <v>34.550201477132319</v>
      </c>
      <c r="I19" s="3">
        <v>0.85754169596200136</v>
      </c>
      <c r="J19" s="8"/>
      <c r="K19" s="16">
        <v>150</v>
      </c>
      <c r="L19" s="3">
        <v>1</v>
      </c>
    </row>
    <row r="20" spans="1:12" ht="15.75" customHeight="1" x14ac:dyDescent="0.25">
      <c r="A20" s="49">
        <v>12</v>
      </c>
      <c r="B20" s="52">
        <v>1.5177500000000004</v>
      </c>
      <c r="C20" s="8"/>
      <c r="D20" s="8"/>
      <c r="E20" s="60">
        <v>42.102931987089839</v>
      </c>
      <c r="F20" s="3">
        <v>0.8794363327604926</v>
      </c>
      <c r="G20" s="8"/>
      <c r="H20" s="60">
        <v>39.790547403681209</v>
      </c>
      <c r="I20" s="3">
        <v>0.89067258938543481</v>
      </c>
      <c r="J20" s="8"/>
      <c r="K20" s="16">
        <v>100</v>
      </c>
      <c r="L20" s="3">
        <v>1</v>
      </c>
    </row>
    <row r="21" spans="1:12" ht="15.75" customHeight="1" x14ac:dyDescent="0.25">
      <c r="A21" s="49">
        <v>13</v>
      </c>
      <c r="B21" s="52">
        <v>1.2937500000000011</v>
      </c>
      <c r="C21" s="8"/>
      <c r="D21" s="8"/>
      <c r="E21" s="60">
        <v>49.877868216769571</v>
      </c>
      <c r="F21" s="3">
        <v>0.95485160339751507</v>
      </c>
      <c r="G21" s="8"/>
      <c r="H21" s="60">
        <v>45.825714322752333</v>
      </c>
      <c r="I21" s="3">
        <v>0.931709797483805</v>
      </c>
      <c r="J21" s="8"/>
      <c r="K21" s="16">
        <v>70</v>
      </c>
      <c r="L21" s="3">
        <v>1</v>
      </c>
    </row>
    <row r="22" spans="1:12" ht="15.75" customHeight="1" thickBot="1" x14ac:dyDescent="0.3">
      <c r="A22" s="49">
        <v>13.5</v>
      </c>
      <c r="B22" s="52">
        <v>1.1954375000000006</v>
      </c>
      <c r="C22" s="8"/>
      <c r="D22" s="8"/>
      <c r="E22" s="60">
        <v>59.088562730317093</v>
      </c>
      <c r="F22" s="3">
        <v>1.0334527779258755</v>
      </c>
      <c r="G22" s="8"/>
      <c r="H22" s="60">
        <v>52.776255422820043</v>
      </c>
      <c r="I22" s="3">
        <v>0.98279279497483207</v>
      </c>
      <c r="J22" s="8"/>
      <c r="K22" s="17">
        <v>0</v>
      </c>
      <c r="L22" s="4">
        <v>1</v>
      </c>
    </row>
    <row r="23" spans="1:12" ht="15.75" customHeight="1" thickBot="1" x14ac:dyDescent="0.3">
      <c r="A23" s="49">
        <v>14</v>
      </c>
      <c r="B23" s="52">
        <v>1.1062499999999993</v>
      </c>
      <c r="C23" s="8"/>
      <c r="D23" s="8"/>
      <c r="E23" s="61">
        <v>70.000149773055981</v>
      </c>
      <c r="F23" s="4">
        <v>1.1114950676610631</v>
      </c>
      <c r="G23" s="8"/>
      <c r="H23" s="60">
        <v>60.781008602234316</v>
      </c>
      <c r="I23" s="3">
        <v>1.0466924254295127</v>
      </c>
      <c r="J23" s="8"/>
      <c r="K23" s="8"/>
      <c r="L23" s="8"/>
    </row>
    <row r="24" spans="1:12" ht="15.75" customHeight="1" thickBot="1" x14ac:dyDescent="0.3">
      <c r="A24" s="49">
        <v>14.5</v>
      </c>
      <c r="B24" s="52">
        <v>1.0261875000000007</v>
      </c>
      <c r="C24" s="8"/>
      <c r="D24" s="8"/>
      <c r="E24" s="8"/>
      <c r="F24" s="8"/>
      <c r="G24" s="8"/>
      <c r="H24" s="61">
        <v>70</v>
      </c>
      <c r="I24" s="4">
        <v>1.1270079951755407</v>
      </c>
      <c r="J24" s="8"/>
      <c r="K24" s="8"/>
      <c r="L24" s="12"/>
    </row>
    <row r="25" spans="1:12" ht="15.75" customHeight="1" thickBot="1" x14ac:dyDescent="0.3">
      <c r="A25" s="50">
        <v>15</v>
      </c>
      <c r="B25" s="53">
        <v>0.95524999999999949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zdbuBxmAaUmcgRRjreluzmCQ5wpSyRUDdyIjT4IOnGbY5cm/ZkTh4UwxN7lApYapzrXBY43QD0/PVuvpNfbbwQ==" saltValue="KBJqChpRo7x13LUmryW/Fg==" spinCount="100000" sheet="1" selectLockedCells="1"/>
  <mergeCells count="12">
    <mergeCell ref="A12:B12"/>
    <mergeCell ref="E3:F3"/>
    <mergeCell ref="A6:B6"/>
    <mergeCell ref="A7:B7"/>
    <mergeCell ref="A8:B8"/>
    <mergeCell ref="A9:B9"/>
    <mergeCell ref="K16:L16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"/>
  <sheetViews>
    <sheetView showGridLines="0" workbookViewId="0">
      <selection activeCell="B14" sqref="B14:B25"/>
    </sheetView>
  </sheetViews>
  <sheetFormatPr defaultRowHeight="15" x14ac:dyDescent="0.25"/>
  <cols>
    <col min="1" max="12" width="12.7109375" style="8" customWidth="1"/>
    <col min="13" max="25" width="9.140625" style="8"/>
    <col min="26" max="26" width="8.5703125" style="8" customWidth="1"/>
    <col min="27" max="28" width="9.140625" style="8" hidden="1" customWidth="1"/>
    <col min="29" max="16384" width="9.140625" style="8"/>
  </cols>
  <sheetData>
    <row r="1" spans="1:28" ht="135.75" customHeight="1" x14ac:dyDescent="0.25"/>
    <row r="2" spans="1:28" ht="15.75" customHeight="1" thickBot="1" x14ac:dyDescent="0.3">
      <c r="J2" s="28"/>
      <c r="K2" s="28"/>
      <c r="L2" s="28"/>
    </row>
    <row r="3" spans="1:28" ht="15.75" customHeight="1" thickBot="1" x14ac:dyDescent="0.3">
      <c r="A3" s="7" t="s">
        <v>1</v>
      </c>
      <c r="E3" s="78" t="s">
        <v>9</v>
      </c>
      <c r="F3" s="79"/>
      <c r="G3" s="9" t="s">
        <v>43</v>
      </c>
      <c r="J3" s="28"/>
      <c r="K3" s="29"/>
      <c r="L3" s="29"/>
    </row>
    <row r="4" spans="1:28" ht="15.75" customHeight="1" x14ac:dyDescent="0.25">
      <c r="J4" s="28"/>
      <c r="K4" s="28"/>
      <c r="L4" s="28"/>
      <c r="AA4" s="26">
        <v>1179.8563999999999</v>
      </c>
      <c r="AB4" s="26">
        <v>1336.9558</v>
      </c>
    </row>
    <row r="5" spans="1:28" ht="15.75" customHeight="1" thickBot="1" x14ac:dyDescent="0.3">
      <c r="AA5" s="27">
        <f>$K$3/$AA$4</f>
        <v>0</v>
      </c>
      <c r="AB5" s="27">
        <f>$L$3/$AB$4</f>
        <v>0</v>
      </c>
    </row>
    <row r="6" spans="1:28" ht="15.75" customHeight="1" thickBot="1" x14ac:dyDescent="0.3">
      <c r="A6" s="80" t="s">
        <v>28</v>
      </c>
      <c r="B6" s="81"/>
      <c r="C6" s="23">
        <v>2.2413287595847601E-2</v>
      </c>
      <c r="E6" s="76" t="s">
        <v>12</v>
      </c>
      <c r="F6" s="77"/>
      <c r="H6" s="76" t="s">
        <v>13</v>
      </c>
      <c r="I6" s="77"/>
      <c r="K6" s="76" t="s">
        <v>11</v>
      </c>
      <c r="L6" s="77"/>
    </row>
    <row r="7" spans="1:28" ht="15.75" customHeight="1" thickBot="1" x14ac:dyDescent="0.3">
      <c r="A7" s="80" t="s">
        <v>29</v>
      </c>
      <c r="B7" s="81"/>
      <c r="C7" s="23">
        <v>2.1299614547582522E-2</v>
      </c>
      <c r="E7" s="10" t="s">
        <v>24</v>
      </c>
      <c r="F7" s="11" t="s">
        <v>22</v>
      </c>
      <c r="H7" s="10" t="s">
        <v>24</v>
      </c>
      <c r="I7" s="11" t="s">
        <v>22</v>
      </c>
      <c r="K7" s="10" t="s">
        <v>25</v>
      </c>
      <c r="L7" s="11" t="s">
        <v>22</v>
      </c>
    </row>
    <row r="8" spans="1:28" ht="15.75" customHeight="1" thickBot="1" x14ac:dyDescent="0.3">
      <c r="A8" s="80" t="s">
        <v>16</v>
      </c>
      <c r="B8" s="81"/>
      <c r="C8" s="23">
        <v>6.0506142165299077E-5</v>
      </c>
      <c r="E8" s="59">
        <v>70.000149773055981</v>
      </c>
      <c r="F8" s="2">
        <v>1.1179864876833361</v>
      </c>
      <c r="H8" s="59">
        <v>70.000149773055981</v>
      </c>
      <c r="I8" s="2">
        <v>1.049656661934647</v>
      </c>
      <c r="K8" s="18">
        <v>200</v>
      </c>
      <c r="L8" s="19">
        <v>0.93704860000000001</v>
      </c>
    </row>
    <row r="9" spans="1:28" ht="15.75" customHeight="1" thickBot="1" x14ac:dyDescent="0.3">
      <c r="A9" s="78" t="s">
        <v>21</v>
      </c>
      <c r="B9" s="79"/>
      <c r="C9" s="66">
        <v>5.7399999999999997E-4</v>
      </c>
      <c r="E9" s="60">
        <v>59.088562730317093</v>
      </c>
      <c r="F9" s="3">
        <v>1.0343431423677203</v>
      </c>
      <c r="H9" s="60">
        <v>59.088562730317093</v>
      </c>
      <c r="I9" s="3">
        <v>1.0180930814805607</v>
      </c>
      <c r="K9" s="16">
        <v>150</v>
      </c>
      <c r="L9" s="3">
        <v>0.96263860000000001</v>
      </c>
    </row>
    <row r="10" spans="1:28" ht="15.75" customHeight="1" x14ac:dyDescent="0.25">
      <c r="E10" s="60">
        <v>49.877868216769571</v>
      </c>
      <c r="F10" s="3">
        <v>0.95466569967246118</v>
      </c>
      <c r="H10" s="60">
        <v>49.877868216769571</v>
      </c>
      <c r="I10" s="3">
        <v>0.97251267008816289</v>
      </c>
      <c r="K10" s="16">
        <v>100</v>
      </c>
      <c r="L10" s="3">
        <v>0.98822860000000001</v>
      </c>
    </row>
    <row r="11" spans="1:28" ht="15.75" customHeight="1" thickBot="1" x14ac:dyDescent="0.3">
      <c r="E11" s="60">
        <v>42.102931987089839</v>
      </c>
      <c r="F11" s="3">
        <v>0.88094390771589981</v>
      </c>
      <c r="H11" s="60">
        <v>42.102931987089839</v>
      </c>
      <c r="I11" s="3">
        <v>0.92054398886110811</v>
      </c>
      <c r="K11" s="16">
        <v>70</v>
      </c>
      <c r="L11" s="3">
        <v>1.0035826000000001</v>
      </c>
    </row>
    <row r="12" spans="1:28" ht="15.75" customHeight="1" thickBot="1" x14ac:dyDescent="0.3">
      <c r="A12" s="78" t="s">
        <v>23</v>
      </c>
      <c r="B12" s="79"/>
      <c r="E12" s="60">
        <v>35.539948784609905</v>
      </c>
      <c r="F12" s="3">
        <v>0.81410767069362888</v>
      </c>
      <c r="H12" s="60">
        <v>35.539948784609905</v>
      </c>
      <c r="I12" s="3">
        <v>0.8670616353850249</v>
      </c>
      <c r="K12" s="17">
        <v>0</v>
      </c>
      <c r="L12" s="4">
        <v>1.0394086</v>
      </c>
    </row>
    <row r="13" spans="1:28" ht="15.75" customHeight="1" thickBot="1" x14ac:dyDescent="0.3">
      <c r="A13" s="5" t="s">
        <v>18</v>
      </c>
      <c r="B13" s="5" t="s">
        <v>19</v>
      </c>
      <c r="E13" s="61">
        <v>30</v>
      </c>
      <c r="F13" s="4">
        <v>0.75440776109221508</v>
      </c>
      <c r="H13" s="61">
        <v>30</v>
      </c>
      <c r="I13" s="4">
        <v>0.81506535626879284</v>
      </c>
    </row>
    <row r="14" spans="1:28" ht="15.75" customHeight="1" x14ac:dyDescent="0.25">
      <c r="A14" s="62">
        <v>15</v>
      </c>
      <c r="B14" s="63">
        <v>9.552499999999995E-4</v>
      </c>
    </row>
    <row r="15" spans="1:28" ht="15.75" customHeight="1" thickBot="1" x14ac:dyDescent="0.3">
      <c r="A15" s="49">
        <v>14</v>
      </c>
      <c r="B15" s="64">
        <v>1.0261875000000006E-3</v>
      </c>
    </row>
    <row r="16" spans="1:28" ht="15.75" customHeight="1" x14ac:dyDescent="0.25">
      <c r="A16" s="49">
        <v>13.5</v>
      </c>
      <c r="B16" s="64">
        <v>1.1062499999999994E-3</v>
      </c>
      <c r="E16" s="74" t="s">
        <v>14</v>
      </c>
      <c r="F16" s="75"/>
      <c r="H16" s="74" t="s">
        <v>15</v>
      </c>
      <c r="I16" s="75"/>
      <c r="K16" s="76" t="s">
        <v>10</v>
      </c>
      <c r="L16" s="77"/>
    </row>
    <row r="17" spans="1:12" ht="15.75" customHeight="1" thickBot="1" x14ac:dyDescent="0.3">
      <c r="A17" s="49">
        <v>13</v>
      </c>
      <c r="B17" s="64">
        <v>1.1954375000000005E-3</v>
      </c>
      <c r="E17" s="10" t="s">
        <v>24</v>
      </c>
      <c r="F17" s="11" t="s">
        <v>22</v>
      </c>
      <c r="H17" s="10" t="s">
        <v>24</v>
      </c>
      <c r="I17" s="11" t="s">
        <v>22</v>
      </c>
      <c r="K17" s="10" t="s">
        <v>25</v>
      </c>
      <c r="L17" s="11" t="s">
        <v>22</v>
      </c>
    </row>
    <row r="18" spans="1:12" ht="15.75" customHeight="1" x14ac:dyDescent="0.25">
      <c r="A18" s="49">
        <v>12.5</v>
      </c>
      <c r="B18" s="64">
        <v>1.2937500000000011E-3</v>
      </c>
      <c r="E18" s="59">
        <v>70.000149773055981</v>
      </c>
      <c r="F18" s="2">
        <v>1.1114950676610629</v>
      </c>
      <c r="H18" s="59">
        <v>69.99986977301694</v>
      </c>
      <c r="I18" s="2">
        <v>1.1270068098106629</v>
      </c>
      <c r="K18" s="18">
        <v>200</v>
      </c>
      <c r="L18" s="19">
        <v>1</v>
      </c>
    </row>
    <row r="19" spans="1:12" ht="15.75" customHeight="1" x14ac:dyDescent="0.25">
      <c r="A19" s="49">
        <v>12</v>
      </c>
      <c r="B19" s="64">
        <v>1.5177500000000004E-3</v>
      </c>
      <c r="E19" s="60">
        <v>59.088562730317093</v>
      </c>
      <c r="F19" s="3">
        <v>1.0334527779258755</v>
      </c>
      <c r="H19" s="60">
        <v>60.781008602234316</v>
      </c>
      <c r="I19" s="3">
        <v>1.0466924254295127</v>
      </c>
      <c r="K19" s="16">
        <v>150</v>
      </c>
      <c r="L19" s="3">
        <v>1</v>
      </c>
    </row>
    <row r="20" spans="1:12" ht="15.75" customHeight="1" x14ac:dyDescent="0.25">
      <c r="A20" s="49">
        <v>11.5</v>
      </c>
      <c r="B20" s="64">
        <v>1.859E-3</v>
      </c>
      <c r="E20" s="60">
        <v>49.877868216769571</v>
      </c>
      <c r="F20" s="3">
        <v>0.95485160339751507</v>
      </c>
      <c r="H20" s="60">
        <v>52.776255422820043</v>
      </c>
      <c r="I20" s="3">
        <v>0.98279279497483207</v>
      </c>
      <c r="K20" s="16">
        <v>100</v>
      </c>
      <c r="L20" s="3">
        <v>1</v>
      </c>
    </row>
    <row r="21" spans="1:12" ht="15.75" customHeight="1" x14ac:dyDescent="0.25">
      <c r="A21" s="49">
        <v>11</v>
      </c>
      <c r="B21" s="64">
        <v>2.344000000000001E-3</v>
      </c>
      <c r="E21" s="60">
        <v>42.102931987089839</v>
      </c>
      <c r="F21" s="3">
        <v>0.8794363327604926</v>
      </c>
      <c r="H21" s="60">
        <v>45.825714322752333</v>
      </c>
      <c r="I21" s="3">
        <v>0.931709797483805</v>
      </c>
      <c r="K21" s="16">
        <v>70</v>
      </c>
      <c r="L21" s="3">
        <v>1</v>
      </c>
    </row>
    <row r="22" spans="1:12" ht="15.75" customHeight="1" thickBot="1" x14ac:dyDescent="0.3">
      <c r="A22" s="49">
        <v>10.5</v>
      </c>
      <c r="B22" s="64">
        <v>2.9770000000000005E-3</v>
      </c>
      <c r="E22" s="60">
        <v>35.539948784609905</v>
      </c>
      <c r="F22" s="3">
        <v>0.8093165831475948</v>
      </c>
      <c r="H22" s="60">
        <v>39.790547403681209</v>
      </c>
      <c r="I22" s="3">
        <v>0.89067258938543481</v>
      </c>
      <c r="K22" s="17">
        <v>0</v>
      </c>
      <c r="L22" s="4">
        <v>1</v>
      </c>
    </row>
    <row r="23" spans="1:12" ht="15.75" customHeight="1" thickBot="1" x14ac:dyDescent="0.3">
      <c r="A23" s="49">
        <v>10</v>
      </c>
      <c r="B23" s="64">
        <v>3.7580000000000027E-3</v>
      </c>
      <c r="E23" s="61">
        <v>30</v>
      </c>
      <c r="F23" s="4">
        <v>0.74552393615641466</v>
      </c>
      <c r="H23" s="60">
        <v>34.550201477132319</v>
      </c>
      <c r="I23" s="3">
        <v>0.85754169596200136</v>
      </c>
    </row>
    <row r="24" spans="1:12" ht="15.75" customHeight="1" thickBot="1" x14ac:dyDescent="0.3">
      <c r="A24" s="49">
        <v>8</v>
      </c>
      <c r="B24" s="64">
        <v>4.6870000000000045E-3</v>
      </c>
      <c r="H24" s="61">
        <v>30</v>
      </c>
      <c r="I24" s="4">
        <v>0.83066029971007771</v>
      </c>
    </row>
    <row r="25" spans="1:12" ht="15.75" customHeight="1" thickBot="1" x14ac:dyDescent="0.3">
      <c r="A25" s="50">
        <v>6</v>
      </c>
      <c r="B25" s="65">
        <v>5.7640000000000061E-3</v>
      </c>
    </row>
  </sheetData>
  <sheetProtection algorithmName="SHA-512" hashValue="VTEuc2DgAmMZU+r9zSTcbt0FE7xcXXYElSo9q2XH2BZvtnvt4p7ESyUwGRHLgsbJAsHMtEjSV6EukxJ1secTZA==" saltValue="Ukb3r2AmQCUlGqvgGQ7VOg==" spinCount="100000" sheet="1" objects="1" scenarios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30"/>
  <sheetViews>
    <sheetView showGridLines="0" workbookViewId="0">
      <selection activeCell="C6" sqref="C6"/>
    </sheetView>
  </sheetViews>
  <sheetFormatPr defaultRowHeight="15" x14ac:dyDescent="0.25"/>
  <cols>
    <col min="1" max="12" width="12.7109375" style="6" customWidth="1"/>
    <col min="13" max="51" width="9.140625" style="6"/>
    <col min="52" max="52" width="6.85546875" style="6" customWidth="1"/>
    <col min="53" max="53" width="12" style="6" bestFit="1" customWidth="1"/>
    <col min="54" max="54" width="9" style="6" bestFit="1" customWidth="1"/>
    <col min="55" max="55" width="12" style="6" bestFit="1" customWidth="1"/>
    <col min="56" max="56" width="8.5703125" style="6" bestFit="1" customWidth="1"/>
    <col min="57" max="58" width="9" style="6" bestFit="1" customWidth="1"/>
    <col min="59" max="59" width="8.28515625" style="6" bestFit="1" customWidth="1"/>
    <col min="60" max="60" width="9" style="6" bestFit="1" customWidth="1"/>
    <col min="61" max="61" width="5.42578125" style="6" customWidth="1"/>
    <col min="62" max="16384" width="9.140625" style="6"/>
  </cols>
  <sheetData>
    <row r="1" spans="1:60" ht="135.75" customHeight="1" x14ac:dyDescent="0.25"/>
    <row r="2" spans="1:60" ht="15.75" customHeight="1" thickBot="1" x14ac:dyDescent="0.3">
      <c r="G2" s="21"/>
    </row>
    <row r="3" spans="1:60" ht="15.75" customHeight="1" thickBot="1" x14ac:dyDescent="0.3">
      <c r="A3" s="20" t="s">
        <v>0</v>
      </c>
      <c r="E3" s="78" t="s">
        <v>9</v>
      </c>
      <c r="F3" s="79"/>
      <c r="G3" s="9" t="s">
        <v>43</v>
      </c>
      <c r="I3" s="83" t="s">
        <v>26</v>
      </c>
      <c r="J3" s="84"/>
      <c r="K3" s="85"/>
      <c r="L3" s="14">
        <v>55</v>
      </c>
    </row>
    <row r="4" spans="1:60" ht="15.75" customHeight="1" x14ac:dyDescent="0.25"/>
    <row r="5" spans="1:60" ht="15.75" customHeight="1" thickBot="1" x14ac:dyDescent="0.3">
      <c r="A5" s="8"/>
    </row>
    <row r="6" spans="1:60" ht="15.75" customHeight="1" thickBot="1" x14ac:dyDescent="0.3">
      <c r="A6" s="80" t="s">
        <v>28</v>
      </c>
      <c r="B6" s="81"/>
      <c r="C6" s="22">
        <f>'Background Data'!C16</f>
        <v>2.2413287595847601E-2</v>
      </c>
      <c r="E6" s="76" t="s">
        <v>12</v>
      </c>
      <c r="F6" s="77"/>
      <c r="H6" s="76" t="s">
        <v>13</v>
      </c>
      <c r="I6" s="77"/>
      <c r="K6" s="74" t="s">
        <v>11</v>
      </c>
      <c r="L6" s="75"/>
    </row>
    <row r="7" spans="1:60" ht="15.75" customHeight="1" thickBot="1" x14ac:dyDescent="0.3">
      <c r="A7" s="80" t="s">
        <v>29</v>
      </c>
      <c r="B7" s="81"/>
      <c r="C7" s="22">
        <f>'Background Data'!C17</f>
        <v>2.1299614547582522E-2</v>
      </c>
      <c r="E7" s="10" t="s">
        <v>24</v>
      </c>
      <c r="F7" s="11" t="s">
        <v>22</v>
      </c>
      <c r="H7" s="10" t="s">
        <v>24</v>
      </c>
      <c r="I7" s="11" t="s">
        <v>22</v>
      </c>
      <c r="K7" s="10" t="s">
        <v>25</v>
      </c>
      <c r="L7" s="11" t="s">
        <v>22</v>
      </c>
      <c r="BA7" s="82"/>
      <c r="BB7" s="82"/>
      <c r="BC7" s="82"/>
      <c r="BD7" s="82"/>
      <c r="BE7" s="82"/>
      <c r="BF7" s="82"/>
      <c r="BG7" s="82"/>
      <c r="BH7" s="82"/>
    </row>
    <row r="8" spans="1:60" ht="15.75" customHeight="1" thickBot="1" x14ac:dyDescent="0.3">
      <c r="A8" s="80" t="s">
        <v>16</v>
      </c>
      <c r="B8" s="81"/>
      <c r="C8" s="22">
        <f>'Background Data'!C18</f>
        <v>6.0506142165299077E-5</v>
      </c>
      <c r="E8" s="15">
        <v>40</v>
      </c>
      <c r="F8" s="2">
        <v>1</v>
      </c>
      <c r="H8" s="15">
        <v>40</v>
      </c>
      <c r="I8" s="2">
        <v>1</v>
      </c>
      <c r="K8" s="18">
        <v>200</v>
      </c>
      <c r="L8" s="19">
        <v>1</v>
      </c>
      <c r="BA8" s="26"/>
      <c r="BB8" s="26"/>
      <c r="BC8" s="8"/>
      <c r="BD8" s="12"/>
      <c r="BE8" s="68"/>
      <c r="BF8" s="68"/>
      <c r="BG8" s="8"/>
      <c r="BH8" s="12"/>
    </row>
    <row r="9" spans="1:60" ht="15.75" customHeight="1" thickBot="1" x14ac:dyDescent="0.3">
      <c r="A9" s="78" t="s">
        <v>21</v>
      </c>
      <c r="B9" s="79"/>
      <c r="C9" s="1">
        <f>'Background Data'!C19</f>
        <v>5.7399999999999997E-4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  <c r="BA9" s="26"/>
      <c r="BB9" s="26"/>
      <c r="BC9" s="8"/>
      <c r="BD9" s="12"/>
      <c r="BE9" s="68"/>
      <c r="BF9" s="68"/>
      <c r="BG9" s="8"/>
      <c r="BH9" s="12"/>
    </row>
    <row r="10" spans="1:60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100</v>
      </c>
      <c r="L10" s="3">
        <v>1</v>
      </c>
      <c r="BA10" s="26"/>
      <c r="BB10" s="26"/>
      <c r="BC10" s="8"/>
      <c r="BD10" s="12"/>
      <c r="BE10" s="68"/>
      <c r="BF10" s="68"/>
      <c r="BG10" s="8"/>
      <c r="BH10" s="12"/>
    </row>
    <row r="11" spans="1:60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70</v>
      </c>
      <c r="L11" s="3">
        <v>1</v>
      </c>
      <c r="BA11" s="26"/>
      <c r="BB11" s="26"/>
      <c r="BC11" s="8"/>
      <c r="BD11" s="12"/>
      <c r="BE11" s="68"/>
      <c r="BF11" s="68"/>
      <c r="BG11" s="8"/>
      <c r="BH11" s="12"/>
    </row>
    <row r="12" spans="1:60" ht="15.75" customHeight="1" thickBot="1" x14ac:dyDescent="0.3">
      <c r="A12" s="78" t="s">
        <v>23</v>
      </c>
      <c r="B12" s="79"/>
      <c r="E12" s="16">
        <v>65</v>
      </c>
      <c r="F12" s="3">
        <v>1</v>
      </c>
      <c r="H12" s="16">
        <v>65</v>
      </c>
      <c r="I12" s="3">
        <v>1</v>
      </c>
      <c r="K12" s="17">
        <v>0</v>
      </c>
      <c r="L12" s="4">
        <v>1</v>
      </c>
      <c r="BA12" s="26"/>
      <c r="BB12" s="26"/>
      <c r="BC12" s="8"/>
      <c r="BD12" s="12"/>
      <c r="BE12" s="68"/>
      <c r="BF12" s="68"/>
      <c r="BG12" s="8"/>
      <c r="BH12" s="12"/>
    </row>
    <row r="13" spans="1:60" ht="15.75" customHeight="1" thickBot="1" x14ac:dyDescent="0.3">
      <c r="A13" s="5" t="s">
        <v>18</v>
      </c>
      <c r="B13" s="5" t="s">
        <v>19</v>
      </c>
      <c r="E13" s="17">
        <v>70</v>
      </c>
      <c r="F13" s="4">
        <v>1</v>
      </c>
      <c r="H13" s="17">
        <v>70</v>
      </c>
      <c r="I13" s="4">
        <v>1</v>
      </c>
      <c r="BA13" s="26"/>
      <c r="BB13" s="26"/>
      <c r="BC13" s="8"/>
      <c r="BD13" s="12"/>
      <c r="BE13" s="68"/>
      <c r="BF13" s="68"/>
      <c r="BG13" s="8"/>
      <c r="BH13" s="12"/>
    </row>
    <row r="14" spans="1:60" ht="15.75" customHeight="1" x14ac:dyDescent="0.25">
      <c r="A14" s="48">
        <v>6</v>
      </c>
      <c r="B14" s="63">
        <f>'Background Data'!K3/1000</f>
        <v>5.7640000000000061E-3</v>
      </c>
      <c r="E14" s="8"/>
      <c r="F14" s="12"/>
      <c r="H14" s="8"/>
      <c r="I14" s="12"/>
      <c r="BA14" s="26"/>
      <c r="BB14" s="26"/>
      <c r="BC14" s="8"/>
      <c r="BD14" s="12"/>
      <c r="BE14" s="68"/>
      <c r="BF14" s="68"/>
      <c r="BG14" s="8"/>
      <c r="BH14" s="12"/>
    </row>
    <row r="15" spans="1:60" ht="15.75" customHeight="1" thickBot="1" x14ac:dyDescent="0.3">
      <c r="A15" s="49">
        <v>7</v>
      </c>
      <c r="B15" s="64">
        <f>'Background Data'!K4/1000</f>
        <v>4.6870000000000045E-3</v>
      </c>
      <c r="E15" s="8"/>
      <c r="F15" s="12"/>
      <c r="H15" s="8"/>
      <c r="I15" s="12"/>
      <c r="BA15" s="26"/>
      <c r="BB15" s="26"/>
      <c r="BC15" s="8"/>
      <c r="BD15" s="12"/>
      <c r="BE15" s="68"/>
      <c r="BF15" s="68"/>
      <c r="BG15" s="8"/>
      <c r="BH15" s="12"/>
    </row>
    <row r="16" spans="1:60" ht="15.75" customHeight="1" x14ac:dyDescent="0.25">
      <c r="A16" s="49">
        <v>8</v>
      </c>
      <c r="B16" s="64">
        <f>'Background Data'!K5/1000</f>
        <v>3.7580000000000027E-3</v>
      </c>
      <c r="E16" s="74" t="s">
        <v>14</v>
      </c>
      <c r="F16" s="75"/>
      <c r="H16" s="74" t="s">
        <v>15</v>
      </c>
      <c r="I16" s="75"/>
      <c r="K16" s="74" t="s">
        <v>10</v>
      </c>
      <c r="L16" s="75"/>
      <c r="BA16" s="67"/>
      <c r="BB16" s="67"/>
      <c r="BC16" s="67"/>
      <c r="BD16" s="67"/>
      <c r="BE16" s="67"/>
      <c r="BF16" s="67"/>
      <c r="BG16" s="67"/>
      <c r="BH16" s="67"/>
    </row>
    <row r="17" spans="1:60" ht="15.75" customHeight="1" thickBot="1" x14ac:dyDescent="0.3">
      <c r="A17" s="49">
        <v>9</v>
      </c>
      <c r="B17" s="64">
        <f>'Background Data'!K6/1000</f>
        <v>2.9770000000000005E-3</v>
      </c>
      <c r="E17" s="10" t="s">
        <v>24</v>
      </c>
      <c r="F17" s="11" t="s">
        <v>22</v>
      </c>
      <c r="H17" s="24" t="s">
        <v>24</v>
      </c>
      <c r="I17" s="25" t="s">
        <v>22</v>
      </c>
      <c r="K17" s="10" t="s">
        <v>25</v>
      </c>
      <c r="L17" s="11" t="s">
        <v>22</v>
      </c>
      <c r="BA17" s="69"/>
      <c r="BB17" s="69"/>
      <c r="BC17" s="69"/>
      <c r="BD17" s="69"/>
      <c r="BE17" s="69"/>
      <c r="BF17" s="69"/>
      <c r="BG17" s="69"/>
      <c r="BH17" s="69"/>
    </row>
    <row r="18" spans="1:60" ht="15.75" customHeight="1" x14ac:dyDescent="0.25">
      <c r="A18" s="49">
        <v>10</v>
      </c>
      <c r="B18" s="64">
        <f>'Background Data'!K7/1000</f>
        <v>2.344000000000001E-3</v>
      </c>
      <c r="E18" s="15">
        <v>40</v>
      </c>
      <c r="F18" s="2">
        <v>1</v>
      </c>
      <c r="H18" s="15">
        <v>30</v>
      </c>
      <c r="I18" s="2">
        <v>1</v>
      </c>
      <c r="K18" s="18">
        <v>200</v>
      </c>
      <c r="L18" s="19">
        <v>1</v>
      </c>
      <c r="BA18" s="82"/>
      <c r="BB18" s="82"/>
      <c r="BC18" s="82"/>
      <c r="BD18" s="82"/>
      <c r="BE18" s="82"/>
      <c r="BF18" s="82"/>
      <c r="BG18" s="82"/>
      <c r="BH18" s="82"/>
    </row>
    <row r="19" spans="1:60" ht="15.75" customHeight="1" x14ac:dyDescent="0.25">
      <c r="A19" s="49">
        <v>11</v>
      </c>
      <c r="B19" s="64">
        <f>'Background Data'!K8/1000</f>
        <v>1.859E-3</v>
      </c>
      <c r="E19" s="16">
        <v>50</v>
      </c>
      <c r="F19" s="3">
        <v>1</v>
      </c>
      <c r="H19" s="16">
        <v>40</v>
      </c>
      <c r="I19" s="3">
        <v>1</v>
      </c>
      <c r="K19" s="16">
        <v>150</v>
      </c>
      <c r="L19" s="3">
        <v>1</v>
      </c>
      <c r="BA19" s="26"/>
      <c r="BB19" s="26"/>
      <c r="BC19" s="8"/>
      <c r="BD19" s="12"/>
      <c r="BE19" s="12"/>
      <c r="BF19" s="12"/>
      <c r="BG19" s="8"/>
      <c r="BH19" s="12"/>
    </row>
    <row r="20" spans="1:60" ht="15.75" customHeight="1" x14ac:dyDescent="0.25">
      <c r="A20" s="49">
        <v>12</v>
      </c>
      <c r="B20" s="64">
        <f>'Background Data'!K9/1000</f>
        <v>1.5177500000000004E-3</v>
      </c>
      <c r="E20" s="16">
        <v>55</v>
      </c>
      <c r="F20" s="3">
        <v>1</v>
      </c>
      <c r="H20" s="16">
        <v>50</v>
      </c>
      <c r="I20" s="3">
        <v>1</v>
      </c>
      <c r="K20" s="16">
        <v>100</v>
      </c>
      <c r="L20" s="3">
        <v>1</v>
      </c>
      <c r="BA20" s="26"/>
      <c r="BB20" s="26"/>
      <c r="BC20" s="8"/>
      <c r="BD20" s="12"/>
      <c r="BE20" s="12"/>
      <c r="BF20" s="12"/>
      <c r="BG20" s="8"/>
      <c r="BH20" s="12"/>
    </row>
    <row r="21" spans="1:60" ht="15.75" customHeight="1" x14ac:dyDescent="0.25">
      <c r="A21" s="49">
        <v>13</v>
      </c>
      <c r="B21" s="64">
        <f>'Background Data'!K10/1000</f>
        <v>1.2937500000000011E-3</v>
      </c>
      <c r="E21" s="16">
        <v>60</v>
      </c>
      <c r="F21" s="3">
        <v>1</v>
      </c>
      <c r="H21" s="16">
        <v>55</v>
      </c>
      <c r="I21" s="3">
        <v>1</v>
      </c>
      <c r="K21" s="16">
        <v>70</v>
      </c>
      <c r="L21" s="3">
        <v>1</v>
      </c>
      <c r="BA21" s="26"/>
      <c r="BB21" s="26"/>
      <c r="BC21" s="8"/>
      <c r="BD21" s="12"/>
      <c r="BE21" s="12"/>
      <c r="BF21" s="12"/>
      <c r="BG21" s="8"/>
      <c r="BH21" s="12"/>
    </row>
    <row r="22" spans="1:60" ht="15.75" customHeight="1" thickBot="1" x14ac:dyDescent="0.3">
      <c r="A22" s="49">
        <v>13.5</v>
      </c>
      <c r="B22" s="64">
        <f>'Background Data'!K11/1000</f>
        <v>1.1954375000000005E-3</v>
      </c>
      <c r="E22" s="16">
        <v>65</v>
      </c>
      <c r="F22" s="3">
        <v>1</v>
      </c>
      <c r="H22" s="16">
        <v>60</v>
      </c>
      <c r="I22" s="3">
        <v>1</v>
      </c>
      <c r="K22" s="17">
        <v>0</v>
      </c>
      <c r="L22" s="4">
        <v>1</v>
      </c>
      <c r="BA22" s="26"/>
      <c r="BB22" s="26"/>
      <c r="BC22" s="8"/>
      <c r="BD22" s="12"/>
      <c r="BE22" s="12"/>
      <c r="BF22" s="12"/>
      <c r="BG22" s="8"/>
      <c r="BH22" s="12"/>
    </row>
    <row r="23" spans="1:60" ht="15.75" customHeight="1" thickBot="1" x14ac:dyDescent="0.3">
      <c r="A23" s="49">
        <v>14</v>
      </c>
      <c r="B23" s="64">
        <f>'Background Data'!K12/1000</f>
        <v>1.1062499999999994E-3</v>
      </c>
      <c r="E23" s="17">
        <v>70</v>
      </c>
      <c r="F23" s="4">
        <v>1</v>
      </c>
      <c r="H23" s="16">
        <v>65</v>
      </c>
      <c r="I23" s="3">
        <v>1</v>
      </c>
      <c r="BA23" s="26"/>
      <c r="BB23" s="26"/>
      <c r="BC23" s="8"/>
      <c r="BD23" s="12"/>
      <c r="BE23" s="12"/>
      <c r="BF23" s="12"/>
      <c r="BG23" s="8"/>
      <c r="BH23" s="12"/>
    </row>
    <row r="24" spans="1:60" ht="15.75" customHeight="1" thickBot="1" x14ac:dyDescent="0.3">
      <c r="A24" s="49">
        <v>14.5</v>
      </c>
      <c r="B24" s="64">
        <f>'Background Data'!K13/1000</f>
        <v>1.0261875000000006E-3</v>
      </c>
      <c r="H24" s="17">
        <v>70</v>
      </c>
      <c r="I24" s="4">
        <v>1</v>
      </c>
      <c r="L24" s="13"/>
      <c r="BA24" s="26"/>
      <c r="BB24" s="26"/>
      <c r="BC24" s="8"/>
      <c r="BD24" s="12"/>
      <c r="BE24" s="12"/>
      <c r="BF24" s="12"/>
      <c r="BG24" s="8"/>
      <c r="BH24" s="12"/>
    </row>
    <row r="25" spans="1:60" ht="15.75" customHeight="1" thickBot="1" x14ac:dyDescent="0.3">
      <c r="A25" s="50">
        <v>15</v>
      </c>
      <c r="B25" s="65">
        <f>'Background Data'!K14/1000</f>
        <v>9.552499999999995E-4</v>
      </c>
      <c r="L25" s="13"/>
      <c r="BA25" s="26"/>
      <c r="BB25" s="26"/>
      <c r="BC25" s="8"/>
      <c r="BD25" s="12"/>
      <c r="BE25" s="12"/>
      <c r="BF25" s="12"/>
      <c r="BG25" s="8"/>
      <c r="BH25" s="12"/>
    </row>
    <row r="26" spans="1:60" ht="15.75" customHeight="1" x14ac:dyDescent="0.25">
      <c r="L26" s="13"/>
      <c r="BA26" s="26"/>
      <c r="BB26" s="26"/>
      <c r="BC26" s="8"/>
      <c r="BD26" s="12"/>
      <c r="BE26" s="12"/>
      <c r="BF26" s="12"/>
      <c r="BG26" s="8"/>
      <c r="BH26" s="12"/>
    </row>
    <row r="27" spans="1:60" ht="15.75" customHeight="1" x14ac:dyDescent="0.25">
      <c r="L27" s="13"/>
      <c r="BA27" s="67"/>
      <c r="BB27" s="67"/>
      <c r="BC27" s="67"/>
      <c r="BD27" s="67"/>
      <c r="BE27" s="67"/>
      <c r="BF27" s="67"/>
      <c r="BG27" s="67"/>
      <c r="BH27" s="67"/>
    </row>
    <row r="28" spans="1:60" ht="15.75" customHeight="1" x14ac:dyDescent="0.25">
      <c r="BA28" s="69"/>
      <c r="BB28" s="69"/>
      <c r="BC28" s="69"/>
      <c r="BD28" s="69"/>
      <c r="BE28" s="69"/>
      <c r="BF28" s="69"/>
      <c r="BG28" s="69"/>
      <c r="BH28" s="69"/>
    </row>
    <row r="30" spans="1:60" x14ac:dyDescent="0.25">
      <c r="BB30" s="70"/>
    </row>
  </sheetData>
  <sheetProtection algorithmName="SHA-512" hashValue="31jML0t0l9Ur7+2LmgAFD6jSXsoeP/DtvfblJQ+n2fCgzFbKyz7JoBMHoQPw1mpqrBW0ETDnJ6IEqU/sXpoXFQ==" saltValue="PCCHQ2vpqDnqZlcL7y9HCA==" spinCount="100000" sheet="1" selectLockedCells="1"/>
  <mergeCells count="17"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BA7:BD7"/>
    <mergeCell ref="BE7:BH7"/>
    <mergeCell ref="BA18:BD18"/>
    <mergeCell ref="BE18:BH18"/>
    <mergeCell ref="H6:I6"/>
    <mergeCell ref="K6:L6"/>
    <mergeCell ref="K16:L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0CD6-8059-4E0D-BE64-68B92719DE12}">
  <dimension ref="A1:N19"/>
  <sheetViews>
    <sheetView workbookViewId="0">
      <selection activeCell="D16" sqref="D16"/>
    </sheetView>
  </sheetViews>
  <sheetFormatPr defaultRowHeight="15" x14ac:dyDescent="0.25"/>
  <cols>
    <col min="1" max="2" width="9.140625" style="30"/>
    <col min="3" max="3" width="10.5703125" style="30" bestFit="1" customWidth="1"/>
    <col min="4" max="16384" width="9.140625" style="30"/>
  </cols>
  <sheetData>
    <row r="1" spans="1:14" ht="15.75" thickBot="1" x14ac:dyDescent="0.3"/>
    <row r="2" spans="1:14" ht="15.75" thickBot="1" x14ac:dyDescent="0.3">
      <c r="A2" s="86" t="s">
        <v>30</v>
      </c>
      <c r="B2" s="87"/>
      <c r="C2" s="88"/>
    </row>
    <row r="3" spans="1:14" x14ac:dyDescent="0.25">
      <c r="A3" s="36">
        <v>1.8249999999999982E-2</v>
      </c>
      <c r="B3" s="30">
        <v>-0.68024999999999958</v>
      </c>
      <c r="C3" s="37">
        <v>7.0527499999999979</v>
      </c>
      <c r="D3" s="30" t="s">
        <v>41</v>
      </c>
      <c r="F3" s="31">
        <v>6</v>
      </c>
      <c r="G3" s="71">
        <f>IF(F3&lt;12,($A$4*F3^2)+($B$4*F3)+$C$4,($A$3*F3^2)+($B$3*F3)+$C$3)</f>
        <v>5.7640000000000065</v>
      </c>
      <c r="H3" s="86" t="s">
        <v>22</v>
      </c>
      <c r="I3" s="87"/>
      <c r="J3" s="31">
        <v>6</v>
      </c>
      <c r="K3" s="71">
        <f t="shared" ref="K3:K14" si="0">$G3*$H$4</f>
        <v>5.7640000000000065</v>
      </c>
      <c r="M3" s="31">
        <v>15</v>
      </c>
      <c r="N3" s="32">
        <f>IF(M3&lt;12,($A$4*M3^2)+($B$4*M3)+$C$4,($A$3*M3^2)+($B$3*M3)+$C$3)/1000</f>
        <v>9.552499999999995E-4</v>
      </c>
    </row>
    <row r="4" spans="1:14" ht="15.75" thickBot="1" x14ac:dyDescent="0.3">
      <c r="A4" s="33">
        <v>7.4000000000000232E-2</v>
      </c>
      <c r="B4" s="34">
        <v>-2.039000000000005</v>
      </c>
      <c r="C4" s="35">
        <v>15.334000000000028</v>
      </c>
      <c r="D4" s="30" t="s">
        <v>42</v>
      </c>
      <c r="F4" s="36">
        <v>7</v>
      </c>
      <c r="G4" s="72">
        <f t="shared" ref="G4:G14" si="1">IF(F4&lt;12,($A$4*F4^2)+($B$4*F4)+$C$4,($A$3*F4^2)+($B$3*F4)+$C$3)</f>
        <v>4.6870000000000047</v>
      </c>
      <c r="H4" s="89">
        <f>($A$12*'Return Style'!$L$3^2)+('Background Data'!$B$12*'Return Style'!$L$3)+'Background Data'!$C$12</f>
        <v>1</v>
      </c>
      <c r="I4" s="90"/>
      <c r="J4" s="36">
        <v>7</v>
      </c>
      <c r="K4" s="72">
        <f t="shared" si="0"/>
        <v>4.6870000000000047</v>
      </c>
      <c r="M4" s="36">
        <v>14.5</v>
      </c>
      <c r="N4" s="37">
        <f t="shared" ref="N4:N14" si="2">IF(M4&lt;12,($A$4*M4^2)+($B$4*M4)+$C$4,($A$3*M4^2)+($B$3*M4)+$C$3)/1000</f>
        <v>1.0261875000000006E-3</v>
      </c>
    </row>
    <row r="5" spans="1:14" x14ac:dyDescent="0.25">
      <c r="A5" s="86" t="s">
        <v>31</v>
      </c>
      <c r="B5" s="87"/>
      <c r="C5" s="88"/>
      <c r="F5" s="36">
        <v>8</v>
      </c>
      <c r="G5" s="72">
        <f t="shared" si="1"/>
        <v>3.7580000000000027</v>
      </c>
      <c r="J5" s="36">
        <v>8</v>
      </c>
      <c r="K5" s="72">
        <f t="shared" si="0"/>
        <v>3.7580000000000027</v>
      </c>
      <c r="M5" s="36">
        <v>14</v>
      </c>
      <c r="N5" s="37">
        <f t="shared" si="2"/>
        <v>1.1062499999999994E-3</v>
      </c>
    </row>
    <row r="6" spans="1:14" ht="15.75" thickBot="1" x14ac:dyDescent="0.3">
      <c r="A6" s="33">
        <v>-5.4308094167947983E-3</v>
      </c>
      <c r="B6" s="34">
        <v>1.2668392999831655</v>
      </c>
      <c r="C6" s="35">
        <v>25.85775791325111</v>
      </c>
      <c r="F6" s="36">
        <v>9</v>
      </c>
      <c r="G6" s="72">
        <f t="shared" si="1"/>
        <v>2.9770000000000003</v>
      </c>
      <c r="J6" s="36">
        <v>9</v>
      </c>
      <c r="K6" s="72">
        <f t="shared" si="0"/>
        <v>2.9770000000000003</v>
      </c>
      <c r="M6" s="36">
        <v>13.5</v>
      </c>
      <c r="N6" s="37">
        <f t="shared" si="2"/>
        <v>1.1954375000000005E-3</v>
      </c>
    </row>
    <row r="7" spans="1:14" x14ac:dyDescent="0.25">
      <c r="A7" s="86" t="s">
        <v>32</v>
      </c>
      <c r="B7" s="87"/>
      <c r="C7" s="88"/>
      <c r="F7" s="36">
        <v>10</v>
      </c>
      <c r="G7" s="72">
        <f t="shared" si="1"/>
        <v>2.3440000000000012</v>
      </c>
      <c r="J7" s="36">
        <v>10</v>
      </c>
      <c r="K7" s="72">
        <f t="shared" si="0"/>
        <v>2.3440000000000012</v>
      </c>
      <c r="M7" s="36">
        <v>13</v>
      </c>
      <c r="N7" s="37">
        <f t="shared" si="2"/>
        <v>1.2937500000000011E-3</v>
      </c>
    </row>
    <row r="8" spans="1:14" ht="15.75" thickBot="1" x14ac:dyDescent="0.3">
      <c r="A8" s="33">
        <v>-3.753408332123342E-3</v>
      </c>
      <c r="B8" s="34">
        <v>1.0723065917748451</v>
      </c>
      <c r="C8" s="35">
        <v>29.055810028353722</v>
      </c>
      <c r="F8" s="36">
        <v>11</v>
      </c>
      <c r="G8" s="72">
        <f t="shared" si="1"/>
        <v>1.859</v>
      </c>
      <c r="J8" s="36">
        <v>11</v>
      </c>
      <c r="K8" s="72">
        <f t="shared" si="0"/>
        <v>1.859</v>
      </c>
      <c r="M8" s="36">
        <v>12</v>
      </c>
      <c r="N8" s="37">
        <f t="shared" si="2"/>
        <v>1.5177500000000004E-3</v>
      </c>
    </row>
    <row r="9" spans="1:14" x14ac:dyDescent="0.25">
      <c r="A9" s="86" t="s">
        <v>33</v>
      </c>
      <c r="B9" s="87"/>
      <c r="C9" s="88"/>
      <c r="F9" s="36">
        <v>12</v>
      </c>
      <c r="G9" s="72">
        <f t="shared" si="1"/>
        <v>1.5177500000000004</v>
      </c>
      <c r="J9" s="36">
        <v>12</v>
      </c>
      <c r="K9" s="72">
        <f t="shared" si="0"/>
        <v>1.5177500000000004</v>
      </c>
      <c r="M9" s="36">
        <v>11</v>
      </c>
      <c r="N9" s="37">
        <f t="shared" si="2"/>
        <v>1.859E-3</v>
      </c>
    </row>
    <row r="10" spans="1:14" ht="15.75" thickBot="1" x14ac:dyDescent="0.3">
      <c r="A10" s="33">
        <v>-6.50753012497297E-9</v>
      </c>
      <c r="B10" s="34">
        <v>1.0242845593548857E-6</v>
      </c>
      <c r="C10" s="35">
        <v>2.7040303826997241E-5</v>
      </c>
      <c r="F10" s="36">
        <v>13</v>
      </c>
      <c r="G10" s="72">
        <f t="shared" si="1"/>
        <v>1.2937500000000011</v>
      </c>
      <c r="J10" s="36">
        <v>13</v>
      </c>
      <c r="K10" s="72">
        <f t="shared" si="0"/>
        <v>1.2937500000000011</v>
      </c>
      <c r="M10" s="36">
        <v>10</v>
      </c>
      <c r="N10" s="37">
        <f t="shared" si="2"/>
        <v>2.344000000000001E-3</v>
      </c>
    </row>
    <row r="11" spans="1:14" x14ac:dyDescent="0.25">
      <c r="A11" s="86" t="s">
        <v>34</v>
      </c>
      <c r="B11" s="87"/>
      <c r="C11" s="88"/>
      <c r="F11" s="36">
        <v>13.5</v>
      </c>
      <c r="G11" s="72">
        <f t="shared" si="1"/>
        <v>1.1954375000000006</v>
      </c>
      <c r="J11" s="36">
        <v>13.5</v>
      </c>
      <c r="K11" s="72">
        <f t="shared" si="0"/>
        <v>1.1954375000000006</v>
      </c>
      <c r="M11" s="36">
        <v>9</v>
      </c>
      <c r="N11" s="37">
        <f t="shared" si="2"/>
        <v>2.9770000000000005E-3</v>
      </c>
    </row>
    <row r="12" spans="1:14" ht="15.75" thickBot="1" x14ac:dyDescent="0.3">
      <c r="A12" s="33">
        <v>4.2340291669312323E-5</v>
      </c>
      <c r="B12" s="34">
        <v>3.1746632197053454E-3</v>
      </c>
      <c r="C12" s="35">
        <v>0.69731414061653618</v>
      </c>
      <c r="F12" s="36">
        <v>14</v>
      </c>
      <c r="G12" s="72">
        <f t="shared" si="1"/>
        <v>1.1062499999999993</v>
      </c>
      <c r="J12" s="36">
        <v>14</v>
      </c>
      <c r="K12" s="72">
        <f t="shared" si="0"/>
        <v>1.1062499999999993</v>
      </c>
      <c r="M12" s="36">
        <v>8</v>
      </c>
      <c r="N12" s="37">
        <f t="shared" si="2"/>
        <v>3.7580000000000027E-3</v>
      </c>
    </row>
    <row r="13" spans="1:14" x14ac:dyDescent="0.25">
      <c r="F13" s="36">
        <v>14.5</v>
      </c>
      <c r="G13" s="72">
        <f t="shared" si="1"/>
        <v>1.0261875000000007</v>
      </c>
      <c r="J13" s="36">
        <v>14.5</v>
      </c>
      <c r="K13" s="72">
        <f t="shared" si="0"/>
        <v>1.0261875000000007</v>
      </c>
      <c r="M13" s="36">
        <v>7</v>
      </c>
      <c r="N13" s="37">
        <f t="shared" si="2"/>
        <v>4.6870000000000045E-3</v>
      </c>
    </row>
    <row r="14" spans="1:14" ht="15.75" thickBot="1" x14ac:dyDescent="0.3">
      <c r="F14" s="33">
        <v>15</v>
      </c>
      <c r="G14" s="73">
        <f t="shared" si="1"/>
        <v>0.95524999999999949</v>
      </c>
      <c r="J14" s="33">
        <v>15</v>
      </c>
      <c r="K14" s="73">
        <f t="shared" si="0"/>
        <v>0.95524999999999949</v>
      </c>
      <c r="M14" s="33">
        <v>6</v>
      </c>
      <c r="N14" s="35">
        <f t="shared" si="2"/>
        <v>5.7640000000000061E-3</v>
      </c>
    </row>
    <row r="15" spans="1:14" ht="15.75" thickBot="1" x14ac:dyDescent="0.3">
      <c r="D15" s="56" t="s">
        <v>39</v>
      </c>
    </row>
    <row r="16" spans="1:14" x14ac:dyDescent="0.25">
      <c r="A16" s="38" t="s">
        <v>35</v>
      </c>
      <c r="B16" s="41"/>
      <c r="C16" s="54">
        <f>(($A$6*'Return Style'!$L$3^2)+('Background Data'!$B$6*'Return Style'!$L$3)+'Background Data'!$C$6)*1.02/60/60</f>
        <v>2.2413287595847601E-2</v>
      </c>
      <c r="D16" s="57">
        <f>(($A$6*'Return Style'!$L$3^2)+('Background Data'!$B$6*'Return Style'!$L$3)+'Background Data'!$C$6)*1.02</f>
        <v>80.687835345051369</v>
      </c>
    </row>
    <row r="17" spans="1:4" ht="15.75" thickBot="1" x14ac:dyDescent="0.3">
      <c r="A17" s="39" t="s">
        <v>36</v>
      </c>
      <c r="B17" s="42"/>
      <c r="C17" s="55">
        <f>(($A$8*'Return Style'!$L$3^2)+('Background Data'!$B$8*'Return Style'!$L$3)+'Background Data'!$C$8)/60/60</f>
        <v>2.1299614547582522E-2</v>
      </c>
      <c r="D17" s="58">
        <f>(($A$8*'Return Style'!$L$3^2)+('Background Data'!$B$8*'Return Style'!$L$3)+'Background Data'!$C$8)</f>
        <v>76.678612371297092</v>
      </c>
    </row>
    <row r="18" spans="1:4" x14ac:dyDescent="0.25">
      <c r="A18" s="39" t="s">
        <v>37</v>
      </c>
      <c r="B18" s="42"/>
      <c r="C18" s="45">
        <f>(($A$10*'Return Style'!$L$3^2)+('Background Data'!$B$10*'Return Style'!$L$3)+'Background Data'!$C$10)*0.95</f>
        <v>6.0506142165299077E-5</v>
      </c>
    </row>
    <row r="19" spans="1:4" ht="15.75" thickBot="1" x14ac:dyDescent="0.3">
      <c r="A19" s="40" t="s">
        <v>38</v>
      </c>
      <c r="B19" s="43"/>
      <c r="C19" s="44">
        <v>5.7399999999999997E-4</v>
      </c>
    </row>
  </sheetData>
  <sortState xmlns:xlrd2="http://schemas.microsoft.com/office/spreadsheetml/2017/richdata2" ref="M3:M14">
    <sortCondition descending="1" ref="M3:M14"/>
  </sortState>
  <mergeCells count="7">
    <mergeCell ref="A2:C2"/>
    <mergeCell ref="A11:C11"/>
    <mergeCell ref="H3:I3"/>
    <mergeCell ref="H4:I4"/>
    <mergeCell ref="A9:C9"/>
    <mergeCell ref="A7:C7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Background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Nic Santarpia</cp:lastModifiedBy>
  <cp:lastPrinted>2016-05-16T18:55:29Z</cp:lastPrinted>
  <dcterms:created xsi:type="dcterms:W3CDTF">2013-03-07T16:27:45Z</dcterms:created>
  <dcterms:modified xsi:type="dcterms:W3CDTF">2023-09-06T18:28:22Z</dcterms:modified>
</cp:coreProperties>
</file>