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Commerce\injectordatawebsite\UTV\Polaris\"/>
    </mc:Choice>
  </mc:AlternateContent>
  <xr:revisionPtr revIDLastSave="0" documentId="13_ncr:1_{50E0A165-8F84-402A-94F6-0EA7CB8DD931}" xr6:coauthVersionLast="47" xr6:coauthVersionMax="47" xr10:uidLastSave="{00000000-0000-0000-0000-000000000000}"/>
  <workbookProtection workbookAlgorithmName="SHA-512" workbookHashValue="gVBrqNazEy3PcWjFe4i8oVeJfcnc5+A7FEeR0zsaCGck07JrSjnflTwZZgAW5J49X4wuoINMUnc7RjxW5HZDlg==" workbookSaltValue="TpOygfqjpzkzM3KmVjufYQ==" workbookSpinCount="100000" lockStructure="1"/>
  <bookViews>
    <workbookView xWindow="-120" yWindow="-120" windowWidth="29040" windowHeight="15840" tabRatio="609" xr2:uid="{A9732C29-0A23-4AFB-A93A-A7B19CFFE5BA}"/>
  </bookViews>
  <sheets>
    <sheet name="HPT FIC Polaris Data" sheetId="1" r:id="rId1"/>
    <sheet name="Calc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K18" i="1"/>
  <c r="F15" i="1"/>
  <c r="G15" i="1"/>
  <c r="H15" i="1"/>
  <c r="I15" i="1"/>
  <c r="J18" i="1" l="1"/>
  <c r="K19" i="1"/>
  <c r="E15" i="1"/>
  <c r="J19" i="1" l="1"/>
  <c r="I18" i="1"/>
  <c r="I19" i="1" l="1"/>
  <c r="H18" i="1"/>
  <c r="A14" i="2"/>
  <c r="H19" i="1" l="1"/>
  <c r="G18" i="1"/>
  <c r="H22" i="1"/>
  <c r="E22" i="1" s="1"/>
  <c r="F18" i="1" l="1"/>
  <c r="G19" i="1"/>
  <c r="E18" i="1" l="1"/>
  <c r="E19" i="1" s="1"/>
  <c r="F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Sales</author>
  </authors>
  <commentList>
    <comment ref="B18" authorId="0" shapeId="0" xr:uid="{D10CE471-9FB4-43E1-86AF-718CE43B2426}">
      <text>
        <r>
          <rPr>
            <sz val="9"/>
            <color indexed="81"/>
            <rFont val="Tahoma"/>
            <family val="2"/>
          </rPr>
          <t>Engine Displacement as defind in the calibration.</t>
        </r>
      </text>
    </comment>
    <comment ref="B20" authorId="0" shapeId="0" xr:uid="{8DAD3B7D-1608-4A48-8598-7253C76716CA}">
      <text>
        <r>
          <rPr>
            <sz val="9"/>
            <color indexed="81"/>
            <rFont val="Tahoma"/>
            <family val="2"/>
          </rPr>
          <t>Intended fuel pressure as defined in calibration. This will be the 1 multiplier pressure value in the fuel pressure mulitiplier table.</t>
        </r>
      </text>
    </comment>
  </commentList>
</comments>
</file>

<file path=xl/sharedStrings.xml><?xml version="1.0" encoding="utf-8"?>
<sst xmlns="http://schemas.openxmlformats.org/spreadsheetml/2006/main" count="37" uniqueCount="28">
  <si>
    <t>Flow Mult vs Pressure</t>
  </si>
  <si>
    <t>PW Factor</t>
  </si>
  <si>
    <t>Inj. Slope (ms/%)</t>
  </si>
  <si>
    <t># of Cyl</t>
  </si>
  <si>
    <t>Injector Size</t>
  </si>
  <si>
    <t>Displacement (cc)</t>
  </si>
  <si>
    <t>Ethanol %</t>
  </si>
  <si>
    <t>Stock Inj. Slope</t>
  </si>
  <si>
    <t>Size</t>
  </si>
  <si>
    <t>b</t>
  </si>
  <si>
    <t>Injector Flow Curve</t>
  </si>
  <si>
    <t>m2</t>
  </si>
  <si>
    <t>m1</t>
  </si>
  <si>
    <t>Offset Curve</t>
  </si>
  <si>
    <t>Density Mult</t>
  </si>
  <si>
    <t>Pressure Offset Curve</t>
  </si>
  <si>
    <t>Stoich</t>
  </si>
  <si>
    <t>Min Inj PW (ms)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</si>
  <si>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>)</t>
    </r>
  </si>
  <si>
    <r>
      <t>Fuel pressure (</t>
    </r>
    <r>
      <rPr>
        <b/>
        <i/>
        <sz val="11"/>
        <color theme="1"/>
        <rFont val="Calibri"/>
        <family val="2"/>
        <scheme val="minor"/>
      </rPr>
      <t>psi</t>
    </r>
    <r>
      <rPr>
        <b/>
        <sz val="11"/>
        <color theme="1"/>
        <rFont val="Calibri"/>
        <family val="2"/>
        <scheme val="minor"/>
      </rPr>
      <t>)</t>
    </r>
  </si>
  <si>
    <t>Min PW</t>
  </si>
  <si>
    <t>ms</t>
  </si>
  <si>
    <t>Low Slope</t>
  </si>
  <si>
    <t>High Slope</t>
  </si>
  <si>
    <t>m</t>
  </si>
  <si>
    <t>Enter Vehicle Details</t>
  </si>
  <si>
    <t>Forced Induction</t>
  </si>
  <si>
    <t>Manifold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</si>
</sst>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16" xfId="0" applyNumberFormat="1" applyBorder="1"/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/>
    <xf numFmtId="166" fontId="0" fillId="0" borderId="1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2" fillId="3" borderId="12" xfId="0" applyFont="1" applyFill="1" applyBorder="1" applyAlignment="1" applyProtection="1">
      <alignment horizontal="center"/>
      <protection locked="0" hidden="1"/>
    </xf>
    <xf numFmtId="0" fontId="0" fillId="0" borderId="11" xfId="2" applyNumberFormat="1" applyFont="1" applyBorder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center"/>
      <protection locked="0" hidden="1"/>
    </xf>
    <xf numFmtId="164" fontId="0" fillId="0" borderId="2" xfId="0" applyNumberFormat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5" fontId="0" fillId="2" borderId="7" xfId="0" applyNumberFormat="1" applyFill="1" applyBorder="1" applyAlignment="1" applyProtection="1">
      <alignment horizontal="center"/>
      <protection locked="0" hidden="1"/>
    </xf>
    <xf numFmtId="165" fontId="0" fillId="2" borderId="8" xfId="0" applyNumberFormat="1" applyFill="1" applyBorder="1" applyAlignment="1" applyProtection="1">
      <alignment horizontal="center"/>
      <protection locked="0" hidden="1"/>
    </xf>
    <xf numFmtId="167" fontId="0" fillId="0" borderId="11" xfId="1" applyNumberFormat="1" applyFont="1" applyBorder="1" applyAlignment="1" applyProtection="1">
      <alignment horizontal="center"/>
      <protection locked="0" hidden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 hidden="1"/>
    </xf>
    <xf numFmtId="0" fontId="0" fillId="2" borderId="22" xfId="0" applyFill="1" applyBorder="1" applyAlignment="1" applyProtection="1">
      <alignment horizontal="center"/>
      <protection locked="0" hidden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2" borderId="24" xfId="0" applyNumberFormat="1" applyFill="1" applyBorder="1" applyAlignment="1" applyProtection="1">
      <alignment horizontal="center"/>
      <protection locked="0" hidden="1"/>
    </xf>
    <xf numFmtId="164" fontId="0" fillId="0" borderId="5" xfId="0" applyNumberFormat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2" borderId="23" xfId="0" applyFill="1" applyBorder="1" applyAlignment="1" applyProtection="1">
      <alignment horizontal="center"/>
      <protection locked="0" hidden="1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 applyProtection="1">
      <alignment horizontal="center"/>
      <protection locked="0"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8" fontId="0" fillId="0" borderId="1" xfId="0" applyNumberFormat="1" applyBorder="1" applyAlignment="1" applyProtection="1">
      <alignment horizontal="center"/>
      <protection locked="0" hidden="1"/>
    </xf>
    <xf numFmtId="168" fontId="0" fillId="0" borderId="3" xfId="0" applyNumberFormat="1" applyBorder="1" applyAlignment="1" applyProtection="1">
      <alignment horizontal="center"/>
      <protection locked="0" hidden="1"/>
    </xf>
    <xf numFmtId="166" fontId="0" fillId="0" borderId="1" xfId="0" applyNumberFormat="1" applyBorder="1" applyAlignment="1" applyProtection="1">
      <alignment horizontal="center"/>
      <protection locked="0" hidden="1"/>
    </xf>
    <xf numFmtId="166" fontId="0" fillId="0" borderId="3" xfId="0" applyNumberFormat="1" applyBorder="1" applyAlignment="1" applyProtection="1">
      <alignment horizontal="center"/>
      <protection locked="0"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Calcs!$D$12" lockText="1" noThreeD="1"/>
</file>

<file path=xl/ctrlProps/ctrlProp2.xml><?xml version="1.0" encoding="utf-8"?>
<formControlPr xmlns="http://schemas.microsoft.com/office/spreadsheetml/2009/9/main" objectType="CheckBox" fmlaLink="Calcs!$D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7200" cy="152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180975</xdr:rowOff>
        </xdr:from>
        <xdr:to>
          <xdr:col>13</xdr:col>
          <xdr:colOff>0</xdr:colOff>
          <xdr:row>16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Forced Induction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200025</xdr:rowOff>
        </xdr:from>
        <xdr:to>
          <xdr:col>13</xdr:col>
          <xdr:colOff>19050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Manifold Referenced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419100</xdr:colOff>
      <xdr:row>10</xdr:row>
      <xdr:rowOff>95250</xdr:rowOff>
    </xdr:from>
    <xdr:to>
      <xdr:col>2</xdr:col>
      <xdr:colOff>190500</xdr:colOff>
      <xdr:row>26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9A9A6EF-D13F-C541-FDD1-1E94F74412CC}"/>
            </a:ext>
          </a:extLst>
        </xdr:cNvPr>
        <xdr:cNvSpPr/>
      </xdr:nvSpPr>
      <xdr:spPr>
        <a:xfrm>
          <a:off x="419100" y="2000250"/>
          <a:ext cx="1581150" cy="31527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BC60-DFE6-4E10-8D07-B28C763BC277}">
  <sheetPr codeName="Sheet1"/>
  <dimension ref="B12:AH61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9.140625" style="4"/>
    <col min="2" max="2" width="18" style="4" bestFit="1" customWidth="1"/>
    <col min="3" max="3" width="3.7109375" style="4" bestFit="1" customWidth="1"/>
    <col min="4" max="4" width="7.5703125" style="4" bestFit="1" customWidth="1"/>
    <col min="5" max="5" width="9.5703125" style="4" bestFit="1" customWidth="1"/>
    <col min="6" max="7" width="9.140625" style="4"/>
    <col min="8" max="8" width="9.140625" style="4" customWidth="1"/>
    <col min="9" max="9" width="9.140625" style="4"/>
    <col min="10" max="10" width="9.140625" style="4" customWidth="1"/>
    <col min="11" max="16384" width="9.140625" style="4"/>
  </cols>
  <sheetData>
    <row r="12" spans="2:13" ht="15.75" thickBot="1" x14ac:dyDescent="0.3">
      <c r="B12" s="49" t="s">
        <v>25</v>
      </c>
    </row>
    <row r="13" spans="2:13" ht="15.75" thickBot="1" x14ac:dyDescent="0.3">
      <c r="B13" s="3" t="s">
        <v>4</v>
      </c>
      <c r="E13" s="79" t="s">
        <v>18</v>
      </c>
      <c r="F13" s="80"/>
      <c r="G13" s="80"/>
      <c r="H13" s="80"/>
      <c r="I13" s="81"/>
      <c r="J13" s="62"/>
      <c r="K13" s="62"/>
      <c r="L13" s="62"/>
    </row>
    <row r="14" spans="2:13" ht="15.75" thickBot="1" x14ac:dyDescent="0.3">
      <c r="B14" s="61">
        <v>1000</v>
      </c>
      <c r="E14" s="46">
        <v>8</v>
      </c>
      <c r="F14" s="47">
        <v>10</v>
      </c>
      <c r="G14" s="47">
        <v>12</v>
      </c>
      <c r="H14" s="47">
        <v>14</v>
      </c>
      <c r="I14" s="55">
        <v>16</v>
      </c>
      <c r="J14" s="63"/>
      <c r="K14" s="63"/>
      <c r="L14" s="63"/>
    </row>
    <row r="15" spans="2:13" ht="15.75" thickBot="1" x14ac:dyDescent="0.3">
      <c r="E15" s="51">
        <f>((VLOOKUP($B$14,Calcs!$A$3:$J$10,2,FALSE))*E14^2+(VLOOKUP($B$14,Calcs!$A$3:$J$10,3,FALSE))*E14+(VLOOKUP($B$14,Calcs!$A$3:$J$10,4,FALSE)))*((VLOOKUP($B$14,Calcs!$A$3:$J$10,5,FALSE))*$B$21^2+(VLOOKUP($B$14,Calcs!$A$3:$J$10,6,FALSE))*$B$21+(VLOOKUP($B$14,Calcs!$A$3:$J$10,7,FALSE)))</f>
        <v>2.7184888514538845</v>
      </c>
      <c r="F15" s="53">
        <f>((VLOOKUP($B$14,Calcs!$A$3:$J$10,2,FALSE))*F14^2+(VLOOKUP($B$14,Calcs!$A$3:$J$10,3,FALSE))*F14+(VLOOKUP($B$14,Calcs!$A$3:$J$10,4,FALSE)))*((VLOOKUP($B$14,Calcs!$A$3:$J$10,5,FALSE))*$B$21^2+(VLOOKUP($B$14,Calcs!$A$3:$J$10,6,FALSE))*$B$21+(VLOOKUP($B$14,Calcs!$A$3:$J$10,7,FALSE)))</f>
        <v>2.0244278831215015</v>
      </c>
      <c r="G15" s="53">
        <f>((VLOOKUP($B$14,Calcs!$A$3:$J$10,2,FALSE))*G14^2+(VLOOKUP($B$14,Calcs!$A$3:$J$10,3,FALSE))*G14+(VLOOKUP($B$14,Calcs!$A$3:$J$10,4,FALSE)))*((VLOOKUP($B$14,Calcs!$A$3:$J$10,5,FALSE))*$B$21^2+(VLOOKUP($B$14,Calcs!$A$3:$J$10,6,FALSE))*$B$21+(VLOOKUP($B$14,Calcs!$A$3:$J$10,7,FALSE)))</f>
        <v>1.5047756442155877</v>
      </c>
      <c r="H15" s="53">
        <f>((VLOOKUP($B$14,Calcs!$A$3:$J$10,2,FALSE))*H14^2+(VLOOKUP($B$14,Calcs!$A$3:$J$10,3,FALSE))*H14+(VLOOKUP($B$14,Calcs!$A$3:$J$10,4,FALSE)))*((VLOOKUP($B$14,Calcs!$A$3:$J$10,5,FALSE))*$B$21^2+(VLOOKUP($B$14,Calcs!$A$3:$J$10,6,FALSE))*$B$21+(VLOOKUP($B$14,Calcs!$A$3:$J$10,7,FALSE)))</f>
        <v>1.1595321347361416</v>
      </c>
      <c r="I15" s="54">
        <f>((VLOOKUP($B$14,Calcs!$A$3:$J$10,2,FALSE))*I14^2+(VLOOKUP($B$14,Calcs!$A$3:$J$10,3,FALSE))*I14+(VLOOKUP($B$14,Calcs!$A$3:$J$10,4,FALSE)))*((VLOOKUP($B$14,Calcs!$A$3:$J$10,5,FALSE))*$B$21^2+(VLOOKUP($B$14,Calcs!$A$3:$J$10,6,FALSE))*$B$21+(VLOOKUP($B$14,Calcs!$A$3:$J$10,7,FALSE)))</f>
        <v>0.988697354683165</v>
      </c>
      <c r="J15" s="64"/>
      <c r="K15" s="64"/>
      <c r="L15" s="64"/>
    </row>
    <row r="16" spans="2:13" ht="15.75" thickBot="1" x14ac:dyDescent="0.3">
      <c r="B16" s="23" t="s">
        <v>3</v>
      </c>
      <c r="L16" s="50"/>
      <c r="M16"/>
    </row>
    <row r="17" spans="2:34" ht="15.75" thickBot="1" x14ac:dyDescent="0.3">
      <c r="B17" s="24">
        <v>2</v>
      </c>
      <c r="E17" s="68" t="s">
        <v>0</v>
      </c>
      <c r="F17" s="69"/>
      <c r="G17" s="69"/>
      <c r="H17" s="69"/>
      <c r="I17" s="69"/>
      <c r="J17" s="69"/>
      <c r="K17" s="70"/>
    </row>
    <row r="18" spans="2:34" ht="15.75" thickBot="1" x14ac:dyDescent="0.3">
      <c r="B18" s="25" t="s">
        <v>5</v>
      </c>
      <c r="E18" s="52">
        <f>IF(Calcs!$D$12=TRUE,F18*EXP(-0.268),F18*EXP(-0.0725))</f>
        <v>45.179073762046833</v>
      </c>
      <c r="F18" s="30">
        <f>IF(Calcs!$D$12=TRUE,G18*EXP(-0.268),G18*EXP(-0.0725))</f>
        <v>48.576215094769225</v>
      </c>
      <c r="G18" s="30">
        <f>IF(Calcs!$D$12=TRUE,H18*EXP(-0.268),H18*EXP(-0.0725))</f>
        <v>52.228797016983862</v>
      </c>
      <c r="H18" s="30">
        <f>IF(Calcs!$D$12=TRUE,I18*EXP(-0.268),I18*EXP(-0.0725))</f>
        <v>56.156026823403991</v>
      </c>
      <c r="I18" s="30">
        <f>IF(Calcs!$D$12=TRUE,J18*EXP(-0.268),J18*EXP(-0.0725))</f>
        <v>60.378556059129743</v>
      </c>
      <c r="J18" s="30">
        <f>IF(Calcs!$D$12=TRUE,K18*EXP(-0.268),K18*EXP(-0.0725))</f>
        <v>64.918589116887432</v>
      </c>
      <c r="K18" s="31">
        <f>B21+14.7</f>
        <v>69.8</v>
      </c>
    </row>
    <row r="19" spans="2:34" ht="15.75" thickBot="1" x14ac:dyDescent="0.3">
      <c r="B19" s="24">
        <v>925</v>
      </c>
      <c r="E19" s="27">
        <f>IF(Calcs!$D$14=TRUE,1,IF(1/SQRT(E18/$B$21)&gt;2,2,(1/SQRT(E18/$B$21))))</f>
        <v>1.1043510232888982</v>
      </c>
      <c r="F19" s="28">
        <f>IF(Calcs!$D$14=TRUE,1,IF(1/SQRT(F18/$B$21)&gt;2,2,(1/SQRT(F18/$B$21))))</f>
        <v>1.0650352031278842</v>
      </c>
      <c r="G19" s="28">
        <f>IF(Calcs!$D$14=TRUE,1,IF(1/SQRT(G18/$B$21)&gt;2,2,(1/SQRT(G18/$B$21))))</f>
        <v>1.0271190590502317</v>
      </c>
      <c r="H19" s="28">
        <f>IF(Calcs!$D$14=TRUE,1,IF(1/SQRT(H18/$B$21)&gt;2,2,(1/SQRT(H18/$B$21))))</f>
        <v>0.99055276141661719</v>
      </c>
      <c r="I19" s="28">
        <f>IF(Calcs!$D$14=TRUE,1,IF(1/SQRT(I18/$B$21)&gt;2,2,(1/SQRT(I18/$B$21))))</f>
        <v>0.95528825456455668</v>
      </c>
      <c r="J19" s="28">
        <f>IF(Calcs!$D$14=TRUE,1,IF(1/SQRT(J18/$B$21)&gt;2,2,(1/SQRT(J18/$B$21))))</f>
        <v>0.92127919365334676</v>
      </c>
      <c r="K19" s="29">
        <f>IF(Calcs!$D$14=TRUE,1,IF(1/SQRT(K18/$B$21)&gt;2,2,(1/SQRT(K18/$B$21))))</f>
        <v>0.88848088375737844</v>
      </c>
    </row>
    <row r="20" spans="2:34" ht="15.75" thickBot="1" x14ac:dyDescent="0.3">
      <c r="B20" s="25" t="s">
        <v>19</v>
      </c>
    </row>
    <row r="21" spans="2:34" ht="15.75" thickBot="1" x14ac:dyDescent="0.3">
      <c r="B21" s="24">
        <v>55.1</v>
      </c>
      <c r="E21" s="71" t="s">
        <v>1</v>
      </c>
      <c r="F21" s="72"/>
      <c r="H21" s="71" t="s">
        <v>2</v>
      </c>
      <c r="I21" s="72"/>
      <c r="K21" s="71" t="s">
        <v>17</v>
      </c>
      <c r="L21" s="72"/>
    </row>
    <row r="22" spans="2:34" ht="15.75" thickBot="1" x14ac:dyDescent="0.3">
      <c r="B22" s="25" t="s">
        <v>6</v>
      </c>
      <c r="E22" s="73">
        <f>H22/B25</f>
        <v>0.69237438908026472</v>
      </c>
      <c r="F22" s="74"/>
      <c r="H22" s="75">
        <f>(((((B19/1000)/B17)*1.293)/((($B$21^2*VLOOKUP($B$14,Calcs!$A$3:$J$10,8,FALSE))+($B$21*VLOOKUP($B$14,Calcs!$A$3:$J$10,9,FALSE))+(VLOOKUP($B$14,Calcs!$A$3:$J$10,10,FALSE)))*0.72459*100*1.04*Calcs!$A$14*0.00001667)*($B$23*Calcs!A12+Calcs!B12)))</f>
        <v>2.7976252658774445E-2</v>
      </c>
      <c r="I22" s="76"/>
      <c r="K22" s="77">
        <f>VLOOKUP($B$14,Calcs!A3:K10,11,FALSE)</f>
        <v>0.32500000000000001</v>
      </c>
      <c r="L22" s="78"/>
    </row>
    <row r="23" spans="2:34" ht="15.75" thickBot="1" x14ac:dyDescent="0.3">
      <c r="B23" s="26">
        <v>10</v>
      </c>
      <c r="H23" s="56"/>
      <c r="J23" s="57"/>
    </row>
    <row r="24" spans="2:34" x14ac:dyDescent="0.25">
      <c r="B24" s="25" t="s">
        <v>7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</row>
    <row r="25" spans="2:34" ht="15.75" thickBot="1" x14ac:dyDescent="0.3">
      <c r="B25" s="32">
        <v>4.0406249999999998E-2</v>
      </c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11"/>
      <c r="Z25" s="11"/>
    </row>
    <row r="26" spans="2:34" x14ac:dyDescent="0.25">
      <c r="B26" s="48"/>
    </row>
    <row r="27" spans="2:34" x14ac:dyDescent="0.25">
      <c r="B27" s="48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</row>
    <row r="29" spans="2:34" ht="15" customHeight="1" x14ac:dyDescent="0.25">
      <c r="C29" s="66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2:34" x14ac:dyDescent="0.25">
      <c r="C30" s="66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2:34" x14ac:dyDescent="0.25">
      <c r="C31" s="66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</row>
    <row r="32" spans="2:34" x14ac:dyDescent="0.25">
      <c r="C32" s="66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3:34" x14ac:dyDescent="0.25">
      <c r="C33" s="66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3:34" x14ac:dyDescent="0.25">
      <c r="C34" s="6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3:34" x14ac:dyDescent="0.25">
      <c r="C35" s="66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3:34" x14ac:dyDescent="0.25">
      <c r="C36" s="66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3:34" x14ac:dyDescent="0.25">
      <c r="C37" s="66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3:34" x14ac:dyDescent="0.25">
      <c r="C38" s="66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3:34" x14ac:dyDescent="0.25">
      <c r="C39" s="66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3:34" x14ac:dyDescent="0.25">
      <c r="C40" s="6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3:34" x14ac:dyDescent="0.25">
      <c r="C41" s="6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3:34" x14ac:dyDescent="0.25">
      <c r="C42" s="66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3:34" x14ac:dyDescent="0.25">
      <c r="C43" s="66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3:34" x14ac:dyDescent="0.25">
      <c r="C44" s="66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3:34" x14ac:dyDescent="0.25">
      <c r="C45" s="66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3:34" x14ac:dyDescent="0.25">
      <c r="C46" s="66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3:34" x14ac:dyDescent="0.25">
      <c r="C47" s="66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3:34" x14ac:dyDescent="0.25">
      <c r="C48" s="66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</sheetData>
  <sheetProtection algorithmName="SHA-512" hashValue="MP33j1XsOfICcMdKANUT18nuXxKmfUZziirEQIesCQBLJnchtF6LNONUm1FavuOzpW8LTDM2Fh8Gi0dbVEXDJA==" saltValue="GbBP2xtgMGjNX4S/gMk3HA==" spinCount="100000" sheet="1" selectLockedCells="1"/>
  <mergeCells count="11">
    <mergeCell ref="E13:I13"/>
    <mergeCell ref="E24:X24"/>
    <mergeCell ref="C29:C48"/>
    <mergeCell ref="E27:AH27"/>
    <mergeCell ref="E17:K17"/>
    <mergeCell ref="E21:F21"/>
    <mergeCell ref="E22:F22"/>
    <mergeCell ref="H21:I21"/>
    <mergeCell ref="H22:I22"/>
    <mergeCell ref="K21:L21"/>
    <mergeCell ref="K22:L22"/>
  </mergeCells>
  <conditionalFormatting sqref="E19:K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L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180975</xdr:rowOff>
                  </from>
                  <to>
                    <xdr:col>13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200025</xdr:rowOff>
                  </from>
                  <to>
                    <xdr:col>13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B8D19-7B13-4AFC-BFB3-A2A9C529D2F9}">
  <sheetPr codeName="Sheet2"/>
  <dimension ref="A1:O29"/>
  <sheetViews>
    <sheetView workbookViewId="0">
      <selection activeCell="A14" sqref="A14:B14"/>
    </sheetView>
  </sheetViews>
  <sheetFormatPr defaultColWidth="9.28515625" defaultRowHeight="15" x14ac:dyDescent="0.25"/>
  <cols>
    <col min="1" max="6" width="9.28515625" style="4"/>
    <col min="8" max="16384" width="9.28515625" style="4"/>
  </cols>
  <sheetData>
    <row r="1" spans="1:15" ht="15.75" thickBot="1" x14ac:dyDescent="0.3">
      <c r="B1" s="87" t="s">
        <v>13</v>
      </c>
      <c r="C1" s="88"/>
      <c r="D1" s="88"/>
      <c r="E1" s="82" t="s">
        <v>15</v>
      </c>
      <c r="F1" s="86"/>
      <c r="G1" s="83"/>
      <c r="H1" s="82" t="s">
        <v>10</v>
      </c>
      <c r="I1" s="86"/>
      <c r="J1" s="83"/>
      <c r="K1" s="35" t="s">
        <v>20</v>
      </c>
      <c r="L1" s="82" t="s">
        <v>22</v>
      </c>
      <c r="M1" s="83"/>
      <c r="N1" s="82" t="s">
        <v>23</v>
      </c>
      <c r="O1" s="83"/>
    </row>
    <row r="2" spans="1:15" ht="15.75" thickBot="1" x14ac:dyDescent="0.3">
      <c r="A2" s="8" t="s">
        <v>8</v>
      </c>
      <c r="B2" s="5" t="s">
        <v>11</v>
      </c>
      <c r="C2" s="6" t="s">
        <v>12</v>
      </c>
      <c r="D2" s="6" t="s">
        <v>9</v>
      </c>
      <c r="E2" s="5" t="s">
        <v>11</v>
      </c>
      <c r="F2" s="6" t="s">
        <v>12</v>
      </c>
      <c r="G2" s="7" t="s">
        <v>9</v>
      </c>
      <c r="H2" s="6" t="s">
        <v>11</v>
      </c>
      <c r="I2" s="6" t="s">
        <v>12</v>
      </c>
      <c r="J2" s="7" t="s">
        <v>9</v>
      </c>
      <c r="K2" s="41" t="s">
        <v>21</v>
      </c>
      <c r="L2" s="42" t="s">
        <v>24</v>
      </c>
      <c r="M2" s="43" t="s">
        <v>9</v>
      </c>
      <c r="N2" s="42" t="s">
        <v>24</v>
      </c>
      <c r="O2" s="43" t="s">
        <v>9</v>
      </c>
    </row>
    <row r="3" spans="1:15" x14ac:dyDescent="0.25">
      <c r="A3" s="9">
        <v>850</v>
      </c>
      <c r="B3" s="21">
        <v>1.657142857142857E-2</v>
      </c>
      <c r="C3" s="11">
        <v>-0.56977142857142848</v>
      </c>
      <c r="D3" s="11">
        <v>5.6708571428571428</v>
      </c>
      <c r="E3" s="15">
        <v>9.8263867529850272E-6</v>
      </c>
      <c r="F3" s="16">
        <v>6.2187966317375429E-3</v>
      </c>
      <c r="G3" s="17">
        <v>0.63935839373470327</v>
      </c>
      <c r="H3" s="11">
        <v>-8.3918714712670497E-2</v>
      </c>
      <c r="I3" s="11">
        <v>18.096369282809224</v>
      </c>
      <c r="J3" s="12">
        <v>328.87362904433382</v>
      </c>
      <c r="K3" s="40">
        <v>0.35</v>
      </c>
      <c r="L3" s="44">
        <v>65.265181751850932</v>
      </c>
      <c r="M3" s="45">
        <v>-6.2001922664258409</v>
      </c>
      <c r="N3" s="44">
        <v>57.522201798305211</v>
      </c>
      <c r="O3" s="45">
        <v>-4.1054464662977352E-3</v>
      </c>
    </row>
    <row r="4" spans="1:15" x14ac:dyDescent="0.25">
      <c r="A4" s="9">
        <v>1000</v>
      </c>
      <c r="B4" s="21">
        <v>2.1785714285714221E-2</v>
      </c>
      <c r="C4" s="11">
        <v>-0.73892857142856982</v>
      </c>
      <c r="D4" s="11">
        <v>7.2337142857142762</v>
      </c>
      <c r="E4" s="15">
        <v>4.3588484404824544E-5</v>
      </c>
      <c r="F4" s="16">
        <v>2.2591536480539519E-3</v>
      </c>
      <c r="G4" s="17">
        <v>0.7438913840324386</v>
      </c>
      <c r="H4" s="11">
        <v>-9.2626239203565067E-2</v>
      </c>
      <c r="I4" s="11">
        <v>19.847570482546942</v>
      </c>
      <c r="J4" s="12">
        <v>396.48468897077339</v>
      </c>
      <c r="K4" s="33">
        <v>0.32500000000000001</v>
      </c>
      <c r="L4" s="36">
        <v>72.3597298217923</v>
      </c>
      <c r="M4" s="37">
        <v>-6.8741743330702683</v>
      </c>
      <c r="N4" s="36">
        <v>63.790148030115702</v>
      </c>
      <c r="O4" s="37">
        <v>-1.8508899728999495E-2</v>
      </c>
    </row>
    <row r="5" spans="1:15" x14ac:dyDescent="0.25">
      <c r="A5" s="9">
        <v>1090</v>
      </c>
      <c r="B5" s="21">
        <v>2.874999999999998E-2</v>
      </c>
      <c r="C5" s="11">
        <v>-0.95346428571428499</v>
      </c>
      <c r="D5" s="11">
        <v>8.6777142857142806</v>
      </c>
      <c r="E5" s="15">
        <v>2.9651503914206596E-4</v>
      </c>
      <c r="F5" s="16">
        <v>-2.4090046891559039E-2</v>
      </c>
      <c r="G5" s="17">
        <v>1.4279945856309975</v>
      </c>
      <c r="H5" s="11">
        <v>1.5551436683901099E-2</v>
      </c>
      <c r="I5" s="11">
        <v>8.0151273423331393</v>
      </c>
      <c r="J5" s="12">
        <v>723.5206401710692</v>
      </c>
      <c r="K5" s="33">
        <v>0.6</v>
      </c>
      <c r="L5" s="36">
        <v>79.034662022335496</v>
      </c>
      <c r="M5" s="37">
        <v>-17.387625644913797</v>
      </c>
      <c r="N5" s="36">
        <v>63.914987548497479</v>
      </c>
      <c r="O5" s="37">
        <v>-5.6843418860808015E-14</v>
      </c>
    </row>
    <row r="6" spans="1:15" x14ac:dyDescent="0.25">
      <c r="A6" s="9">
        <v>117</v>
      </c>
      <c r="B6" s="21">
        <v>2.4736024626646005E-2</v>
      </c>
      <c r="C6" s="11">
        <v>-0.79565555477218519</v>
      </c>
      <c r="D6" s="11">
        <v>7.3508344598379729</v>
      </c>
      <c r="E6" s="15">
        <v>3.0175806573109942E-5</v>
      </c>
      <c r="F6" s="16">
        <v>3.3740095207123815E-3</v>
      </c>
      <c r="G6" s="17">
        <v>0.7178315717491458</v>
      </c>
      <c r="H6" s="11">
        <v>-9.5892327474331462E-2</v>
      </c>
      <c r="I6" s="11">
        <v>20.182129182773821</v>
      </c>
      <c r="J6" s="12">
        <v>349.07581660006099</v>
      </c>
      <c r="K6" s="33">
        <v>0.32</v>
      </c>
      <c r="L6" s="36"/>
      <c r="M6" s="37"/>
      <c r="N6" s="36"/>
      <c r="O6" s="37"/>
    </row>
    <row r="7" spans="1:15" x14ac:dyDescent="0.25">
      <c r="A7" s="9">
        <v>1200</v>
      </c>
      <c r="B7" s="21">
        <v>2.3803571428571417E-2</v>
      </c>
      <c r="C7" s="11">
        <v>-0.78237499999999971</v>
      </c>
      <c r="D7" s="11">
        <v>7.3877857142857124</v>
      </c>
      <c r="E7" s="15">
        <v>1.6032104585963931E-5</v>
      </c>
      <c r="F7" s="16">
        <v>5.2630055640071061E-3</v>
      </c>
      <c r="G7" s="17">
        <v>0.66203757760706805</v>
      </c>
      <c r="H7" s="11">
        <v>-0.13874015990256475</v>
      </c>
      <c r="I7" s="11">
        <v>25.302895511173123</v>
      </c>
      <c r="J7" s="12">
        <v>392.03802261229822</v>
      </c>
      <c r="K7" s="33">
        <v>0.35</v>
      </c>
      <c r="L7" s="36">
        <v>77.540041929544415</v>
      </c>
      <c r="M7" s="37">
        <v>-5.4278029350681223</v>
      </c>
      <c r="N7" s="36">
        <v>72.001467506005596</v>
      </c>
      <c r="O7" s="37">
        <v>-8.5265128291212022E-14</v>
      </c>
    </row>
    <row r="8" spans="1:15" x14ac:dyDescent="0.25">
      <c r="A8" s="9">
        <v>1440</v>
      </c>
      <c r="B8" s="21">
        <v>3.6096042742632485E-2</v>
      </c>
      <c r="C8" s="11">
        <v>-1.1015843008238595</v>
      </c>
      <c r="D8" s="11">
        <v>9.5530763341719602</v>
      </c>
      <c r="E8" s="15">
        <v>6.6479015193923698E-6</v>
      </c>
      <c r="F8" s="16">
        <v>6.2433728458113694E-3</v>
      </c>
      <c r="G8" s="17">
        <v>0.62817249592855606</v>
      </c>
      <c r="H8" s="11">
        <v>-0.19669912195470371</v>
      </c>
      <c r="I8" s="11">
        <v>34.230403220507981</v>
      </c>
      <c r="J8" s="12">
        <v>426.92365809479168</v>
      </c>
      <c r="K8" s="33">
        <v>0.55000000000000004</v>
      </c>
      <c r="L8" s="36">
        <v>112.77503536429788</v>
      </c>
      <c r="M8" s="37">
        <v>-16.916255304644679</v>
      </c>
      <c r="N8" s="36">
        <v>90.220028291438226</v>
      </c>
      <c r="O8" s="37">
        <v>5.6843418860808015E-14</v>
      </c>
    </row>
    <row r="9" spans="1:15" x14ac:dyDescent="0.25">
      <c r="A9" s="9">
        <v>1650</v>
      </c>
      <c r="B9" s="21">
        <v>2.8832821763656064E-2</v>
      </c>
      <c r="C9" s="11">
        <v>-0.91988316656795299</v>
      </c>
      <c r="D9" s="11">
        <v>8.1985637288026787</v>
      </c>
      <c r="E9" s="15">
        <v>1.0816089084824965E-5</v>
      </c>
      <c r="F9" s="16">
        <v>7.915929245351349E-3</v>
      </c>
      <c r="G9" s="17">
        <v>0.50112357519728967</v>
      </c>
      <c r="H9" s="11">
        <v>-0.13842708780419963</v>
      </c>
      <c r="I9" s="11">
        <v>30.770845419305086</v>
      </c>
      <c r="J9" s="12">
        <v>612.58964973087814</v>
      </c>
      <c r="K9" s="33">
        <v>0.55000000000000004</v>
      </c>
      <c r="L9" s="36">
        <v>118.00945107964144</v>
      </c>
      <c r="M9" s="37">
        <v>-17.701417661946209</v>
      </c>
      <c r="N9" s="36">
        <v>100.30803341769516</v>
      </c>
      <c r="O9" s="37">
        <v>5.6843418860808015E-14</v>
      </c>
    </row>
    <row r="10" spans="1:15" ht="15.75" thickBot="1" x14ac:dyDescent="0.3">
      <c r="A10" s="10">
        <v>2150</v>
      </c>
      <c r="B10" s="22">
        <v>1.6394109362626193E-2</v>
      </c>
      <c r="C10" s="13">
        <v>-0.54269528749252349</v>
      </c>
      <c r="D10" s="13">
        <v>5.0014415719040581</v>
      </c>
      <c r="E10" s="18">
        <v>-4.6237367121581297E-6</v>
      </c>
      <c r="F10" s="19">
        <v>9.0775887567717452E-3</v>
      </c>
      <c r="G10" s="20">
        <v>0.51048109631888239</v>
      </c>
      <c r="H10" s="13">
        <v>-0.19061635142790773</v>
      </c>
      <c r="I10" s="13">
        <v>42.875646164098384</v>
      </c>
      <c r="J10" s="14">
        <v>863.13716794661013</v>
      </c>
      <c r="K10" s="34">
        <v>0.5</v>
      </c>
      <c r="L10" s="38">
        <v>181.45351808528494</v>
      </c>
      <c r="M10" s="39">
        <v>-45.363379521321228</v>
      </c>
      <c r="N10" s="38">
        <v>129.9042231746925</v>
      </c>
      <c r="O10" s="39">
        <v>1.1368683772161603E-13</v>
      </c>
    </row>
    <row r="11" spans="1:15" ht="15.75" thickBot="1" x14ac:dyDescent="0.3">
      <c r="A11" s="82" t="s">
        <v>14</v>
      </c>
      <c r="B11" s="83"/>
      <c r="D11" s="4" t="s">
        <v>26</v>
      </c>
    </row>
    <row r="12" spans="1:15" ht="15.75" thickBot="1" x14ac:dyDescent="0.3">
      <c r="A12" s="1">
        <v>-3.2133333333333346E-4</v>
      </c>
      <c r="B12" s="2">
        <v>1.0032133333333333</v>
      </c>
      <c r="D12" s="4" t="b">
        <v>0</v>
      </c>
    </row>
    <row r="13" spans="1:15" ht="15.75" thickBot="1" x14ac:dyDescent="0.3">
      <c r="A13" s="82" t="s">
        <v>16</v>
      </c>
      <c r="B13" s="83"/>
      <c r="D13" s="4" t="s">
        <v>27</v>
      </c>
    </row>
    <row r="14" spans="1:15" ht="15.75" thickBot="1" x14ac:dyDescent="0.3">
      <c r="A14" s="84">
        <f>(14.64*(1-'HPT FIC Polaris Data'!B23/100))+(9*(0+'HPT FIC Polaris Data'!B23/100))</f>
        <v>14.076000000000001</v>
      </c>
      <c r="B14" s="85"/>
      <c r="D14" s="4" t="b">
        <v>0</v>
      </c>
    </row>
    <row r="29" spans="8:12" x14ac:dyDescent="0.25">
      <c r="H29"/>
      <c r="I29"/>
      <c r="J29"/>
      <c r="K29"/>
      <c r="L29"/>
    </row>
  </sheetData>
  <mergeCells count="8">
    <mergeCell ref="L1:M1"/>
    <mergeCell ref="N1:O1"/>
    <mergeCell ref="A14:B14"/>
    <mergeCell ref="H1:J1"/>
    <mergeCell ref="B1:D1"/>
    <mergeCell ref="E1:G1"/>
    <mergeCell ref="A11:B11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HPT FIC Polaris Data</vt:lpstr>
      <vt:lpstr>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Sales</cp:lastModifiedBy>
  <dcterms:created xsi:type="dcterms:W3CDTF">2022-09-01T15:24:33Z</dcterms:created>
  <dcterms:modified xsi:type="dcterms:W3CDTF">2023-05-12T15:26:10Z</dcterms:modified>
</cp:coreProperties>
</file>